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-465" windowWidth="28800" windowHeight="13695"/>
  </bookViews>
  <sheets>
    <sheet name="Accueil" sheetId="48" r:id="rId1"/>
    <sheet name="Stabilo" sheetId="4" r:id="rId2"/>
    <sheet name="Résultats élèves" sheetId="64" r:id="rId3"/>
    <sheet name="Synthèse classe" sheetId="7" r:id="rId4"/>
    <sheet name="Synthèse par élève" sheetId="71" r:id="rId5"/>
    <sheet name="Groupes besoin" sheetId="69" r:id="rId6"/>
    <sheet name="Tri items" sheetId="67" r:id="rId7"/>
  </sheets>
  <definedNames>
    <definedName name="COMP1">Accueil!$N$13</definedName>
    <definedName name="COMP10">Accueil!$N$22</definedName>
    <definedName name="COMP2">Accueil!$N$14</definedName>
    <definedName name="COMP3">Accueil!$N$15</definedName>
    <definedName name="COMP4">Accueil!$N$16</definedName>
    <definedName name="COMP5">Accueil!$N$17</definedName>
    <definedName name="COMP6">Accueil!$N$18</definedName>
    <definedName name="COMP7">Accueil!$N$19</definedName>
    <definedName name="COMP8">Accueil!$N$20</definedName>
    <definedName name="COMP9">Accueil!$N$21</definedName>
    <definedName name="COMS1">Accueil!$M$27</definedName>
    <definedName name="COMS10">Accueil!$M$36</definedName>
    <definedName name="COMS11">Accueil!$M$37</definedName>
    <definedName name="COMS12">Accueil!$M$38</definedName>
    <definedName name="COMS13">Accueil!$M$39</definedName>
    <definedName name="COMS14">Accueil!$M$40</definedName>
    <definedName name="COMS15">Accueil!$M$41</definedName>
    <definedName name="COMS16">Accueil!$M$42</definedName>
    <definedName name="COMS17">Accueil!$M$43</definedName>
    <definedName name="COMS18">Accueil!$M$44</definedName>
    <definedName name="COMS19">Accueil!$M$45</definedName>
    <definedName name="COMS2">Accueil!$M$28</definedName>
    <definedName name="COMS20">Accueil!$M$46</definedName>
    <definedName name="COMS21">Accueil!$M$47</definedName>
    <definedName name="COMS22">Accueil!$M$48</definedName>
    <definedName name="COMS23">Accueil!$M$49</definedName>
    <definedName name="COMS24">Accueil!$M$50</definedName>
    <definedName name="COMS25">Accueil!$M$51</definedName>
    <definedName name="COMS26">Accueil!$M$52</definedName>
    <definedName name="COMS27">Accueil!$M$53</definedName>
    <definedName name="COMS28">Accueil!$M$54</definedName>
    <definedName name="COMS29">Accueil!$M$55</definedName>
    <definedName name="COMS3">Accueil!$M$29</definedName>
    <definedName name="COMS30">Accueil!$M$56</definedName>
    <definedName name="COMS4">Accueil!$M$30</definedName>
    <definedName name="COMS5">Accueil!$M$31</definedName>
    <definedName name="COMS6">Accueil!$M$32</definedName>
    <definedName name="COMS7">Accueil!$M$33</definedName>
    <definedName name="COMS8">Accueil!$M$34</definedName>
    <definedName name="COMS9">Accueil!$M$35</definedName>
    <definedName name="Nom_etab">Accueil!$C$9</definedName>
    <definedName name="Resultats_ecole">Stabilo!$F$49:$DA$58</definedName>
    <definedName name="Types_codes">Accueil!$AG$27:$AG$32</definedName>
    <definedName name="_xlnm.Print_Area" localSheetId="0">Accueil!$A$2:$F$52</definedName>
    <definedName name="_xlnm.Print_Area" localSheetId="5">'Groupes besoin'!$A$8:$BC$51</definedName>
    <definedName name="_xlnm.Print_Area" localSheetId="1">Stabilo!$A$1:$DG$58</definedName>
    <definedName name="_xlnm.Print_Area" localSheetId="6">'Tri items'!$A$3:$C$103</definedName>
  </definedNames>
  <calcPr calcId="145621"/>
</workbook>
</file>

<file path=xl/calcChain.xml><?xml version="1.0" encoding="utf-8"?>
<calcChain xmlns="http://schemas.openxmlformats.org/spreadsheetml/2006/main">
  <c r="N43" i="71" l="1"/>
  <c r="N53" i="71"/>
  <c r="N40" i="71"/>
  <c r="N35" i="71"/>
  <c r="N21" i="71"/>
  <c r="N14" i="71"/>
  <c r="N4" i="71"/>
  <c r="M56" i="71"/>
  <c r="M53" i="71"/>
  <c r="M47" i="71"/>
  <c r="M44" i="71"/>
  <c r="M43" i="71"/>
  <c r="M42" i="71"/>
  <c r="M41" i="71"/>
  <c r="M40" i="71"/>
  <c r="M39" i="71"/>
  <c r="M38" i="71"/>
  <c r="M37" i="71"/>
  <c r="M36" i="71"/>
  <c r="M35" i="71"/>
  <c r="M34" i="71"/>
  <c r="M30" i="71"/>
  <c r="M24" i="71"/>
  <c r="M21" i="71"/>
  <c r="M18" i="71"/>
  <c r="M14" i="71"/>
  <c r="M6" i="71"/>
  <c r="M4" i="71"/>
  <c r="L56" i="71"/>
  <c r="L53" i="71"/>
  <c r="L47" i="71"/>
  <c r="L44" i="71"/>
  <c r="L43" i="71"/>
  <c r="L42" i="71"/>
  <c r="L41" i="71"/>
  <c r="L40" i="71"/>
  <c r="L39" i="71"/>
  <c r="L37" i="71"/>
  <c r="L36" i="71"/>
  <c r="L35" i="71"/>
  <c r="L34" i="71"/>
  <c r="L30" i="71"/>
  <c r="L24" i="71"/>
  <c r="L21" i="71"/>
  <c r="L18" i="71"/>
  <c r="L14" i="71"/>
  <c r="L6" i="71"/>
  <c r="L4" i="71"/>
  <c r="K56" i="71"/>
  <c r="K53" i="71"/>
  <c r="K47" i="71"/>
  <c r="K44" i="71"/>
  <c r="K43" i="71"/>
  <c r="K42" i="71"/>
  <c r="K41" i="71"/>
  <c r="K40" i="71"/>
  <c r="K39" i="71"/>
  <c r="K38" i="71"/>
  <c r="K37" i="71"/>
  <c r="K36" i="71"/>
  <c r="K35" i="71"/>
  <c r="L38" i="71"/>
  <c r="K34" i="71"/>
  <c r="K30" i="71"/>
  <c r="K24" i="71"/>
  <c r="K21" i="71"/>
  <c r="K18" i="71"/>
  <c r="K14" i="71"/>
  <c r="K6" i="71"/>
  <c r="K4" i="71"/>
  <c r="O5" i="7"/>
  <c r="P5" i="7"/>
  <c r="O6" i="7"/>
  <c r="P6" i="7"/>
  <c r="O7" i="7"/>
  <c r="P7" i="7"/>
  <c r="O8" i="7"/>
  <c r="P8" i="7"/>
  <c r="O9" i="7"/>
  <c r="P9" i="7"/>
  <c r="O10" i="7"/>
  <c r="P10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O36" i="7"/>
  <c r="P36" i="7"/>
  <c r="O37" i="7"/>
  <c r="P37" i="7"/>
  <c r="O38" i="7"/>
  <c r="P38" i="7"/>
  <c r="O39" i="7"/>
  <c r="P39" i="7"/>
  <c r="O40" i="7"/>
  <c r="P40" i="7"/>
  <c r="O41" i="7"/>
  <c r="P41" i="7"/>
  <c r="O42" i="7"/>
  <c r="P42" i="7"/>
  <c r="O43" i="7"/>
  <c r="P43" i="7"/>
  <c r="O44" i="7"/>
  <c r="P44" i="7"/>
  <c r="O45" i="7"/>
  <c r="P45" i="7"/>
  <c r="O46" i="7"/>
  <c r="P46" i="7"/>
  <c r="O47" i="7"/>
  <c r="P47" i="7"/>
  <c r="O48" i="7"/>
  <c r="P48" i="7"/>
  <c r="O49" i="7"/>
  <c r="P49" i="7"/>
  <c r="O50" i="7"/>
  <c r="P50" i="7"/>
  <c r="O51" i="7"/>
  <c r="P51" i="7"/>
  <c r="O52" i="7"/>
  <c r="P52" i="7"/>
  <c r="O53" i="7"/>
  <c r="P53" i="7"/>
  <c r="O54" i="7"/>
  <c r="P54" i="7"/>
  <c r="O55" i="7"/>
  <c r="P55" i="7"/>
  <c r="O56" i="7"/>
  <c r="P56" i="7"/>
  <c r="O57" i="7"/>
  <c r="P57" i="7"/>
  <c r="C4" i="71" l="1"/>
  <c r="C5" i="71"/>
  <c r="C6" i="71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27" i="71"/>
  <c r="C28" i="71"/>
  <c r="C29" i="71"/>
  <c r="C30" i="71"/>
  <c r="C31" i="71"/>
  <c r="C32" i="71"/>
  <c r="C33" i="71"/>
  <c r="C34" i="71"/>
  <c r="C35" i="71"/>
  <c r="C36" i="71"/>
  <c r="C37" i="71"/>
  <c r="C38" i="71"/>
  <c r="C39" i="71"/>
  <c r="C40" i="71"/>
  <c r="C41" i="71"/>
  <c r="C42" i="71"/>
  <c r="C43" i="71"/>
  <c r="C44" i="71"/>
  <c r="C45" i="71"/>
  <c r="C46" i="71"/>
  <c r="C47" i="71"/>
  <c r="C48" i="71"/>
  <c r="C49" i="71"/>
  <c r="C50" i="71"/>
  <c r="C51" i="71"/>
  <c r="C52" i="71"/>
  <c r="C53" i="71"/>
  <c r="C54" i="71"/>
  <c r="C55" i="71"/>
  <c r="C56" i="71"/>
  <c r="C57" i="71"/>
  <c r="G2" i="48" l="1"/>
  <c r="B56" i="71"/>
  <c r="B53" i="71"/>
  <c r="B47" i="71"/>
  <c r="B44" i="71"/>
  <c r="B43" i="71"/>
  <c r="B42" i="71"/>
  <c r="B41" i="71"/>
  <c r="B40" i="71"/>
  <c r="B39" i="71"/>
  <c r="B38" i="71"/>
  <c r="B37" i="71"/>
  <c r="B36" i="71"/>
  <c r="B35" i="71"/>
  <c r="B34" i="71"/>
  <c r="B30" i="71"/>
  <c r="B24" i="71"/>
  <c r="B21" i="71"/>
  <c r="B18" i="71"/>
  <c r="B14" i="71"/>
  <c r="B6" i="71"/>
  <c r="B4" i="71"/>
  <c r="D5" i="7"/>
  <c r="E5" i="7"/>
  <c r="F5" i="7"/>
  <c r="G5" i="7"/>
  <c r="H5" i="7"/>
  <c r="I5" i="7"/>
  <c r="J5" i="7"/>
  <c r="D6" i="7"/>
  <c r="E6" i="7"/>
  <c r="F6" i="7"/>
  <c r="G6" i="7"/>
  <c r="H6" i="7"/>
  <c r="I6" i="7"/>
  <c r="J6" i="7"/>
  <c r="D7" i="7"/>
  <c r="E7" i="7"/>
  <c r="F7" i="7"/>
  <c r="G7" i="7"/>
  <c r="H7" i="7"/>
  <c r="I7" i="7"/>
  <c r="J7" i="7"/>
  <c r="D8" i="7"/>
  <c r="E8" i="7"/>
  <c r="F8" i="7"/>
  <c r="G8" i="7"/>
  <c r="H8" i="7"/>
  <c r="I8" i="7"/>
  <c r="J8" i="7"/>
  <c r="D9" i="7"/>
  <c r="E9" i="7"/>
  <c r="F9" i="7"/>
  <c r="G9" i="7"/>
  <c r="H9" i="7"/>
  <c r="I9" i="7"/>
  <c r="J9" i="7"/>
  <c r="D10" i="7"/>
  <c r="E10" i="7"/>
  <c r="F10" i="7"/>
  <c r="G10" i="7"/>
  <c r="H10" i="7"/>
  <c r="I10" i="7"/>
  <c r="J10" i="7"/>
  <c r="D11" i="7"/>
  <c r="E11" i="7"/>
  <c r="F11" i="7"/>
  <c r="G11" i="7"/>
  <c r="H11" i="7"/>
  <c r="I11" i="7"/>
  <c r="J11" i="7"/>
  <c r="D12" i="7"/>
  <c r="E12" i="7"/>
  <c r="F12" i="7"/>
  <c r="G12" i="7"/>
  <c r="H12" i="7"/>
  <c r="I12" i="7"/>
  <c r="J12" i="7"/>
  <c r="D13" i="7"/>
  <c r="E13" i="7"/>
  <c r="F13" i="7"/>
  <c r="G13" i="7"/>
  <c r="H13" i="7"/>
  <c r="I13" i="7"/>
  <c r="J13" i="7"/>
  <c r="D14" i="7"/>
  <c r="E14" i="7"/>
  <c r="F14" i="7"/>
  <c r="G14" i="7"/>
  <c r="H14" i="7"/>
  <c r="I14" i="7"/>
  <c r="J14" i="7"/>
  <c r="D15" i="7"/>
  <c r="E15" i="7"/>
  <c r="F15" i="7"/>
  <c r="G15" i="7"/>
  <c r="H15" i="7"/>
  <c r="I15" i="7"/>
  <c r="J15" i="7"/>
  <c r="D16" i="7"/>
  <c r="E16" i="7"/>
  <c r="F16" i="7"/>
  <c r="G16" i="7"/>
  <c r="H16" i="7"/>
  <c r="I16" i="7"/>
  <c r="J16" i="7"/>
  <c r="D18" i="7"/>
  <c r="E18" i="7"/>
  <c r="F18" i="7"/>
  <c r="G18" i="7"/>
  <c r="H18" i="7"/>
  <c r="I18" i="7"/>
  <c r="J18" i="7"/>
  <c r="D19" i="7"/>
  <c r="E19" i="7"/>
  <c r="F19" i="7"/>
  <c r="G19" i="7"/>
  <c r="H19" i="7"/>
  <c r="I19" i="7"/>
  <c r="J19" i="7"/>
  <c r="D20" i="7"/>
  <c r="E20" i="7"/>
  <c r="F20" i="7"/>
  <c r="G20" i="7"/>
  <c r="H20" i="7"/>
  <c r="I20" i="7"/>
  <c r="J20" i="7"/>
  <c r="D21" i="7"/>
  <c r="E21" i="7"/>
  <c r="F21" i="7"/>
  <c r="G21" i="7"/>
  <c r="H21" i="7"/>
  <c r="I21" i="7"/>
  <c r="J21" i="7"/>
  <c r="D22" i="7"/>
  <c r="E22" i="7"/>
  <c r="F22" i="7"/>
  <c r="G22" i="7"/>
  <c r="H22" i="7"/>
  <c r="I22" i="7"/>
  <c r="J22" i="7"/>
  <c r="D23" i="7"/>
  <c r="E23" i="7"/>
  <c r="F23" i="7"/>
  <c r="G23" i="7"/>
  <c r="H23" i="7"/>
  <c r="I23" i="7"/>
  <c r="J23" i="7"/>
  <c r="D24" i="7"/>
  <c r="E24" i="7"/>
  <c r="F24" i="7"/>
  <c r="G24" i="7"/>
  <c r="H24" i="7"/>
  <c r="I24" i="7"/>
  <c r="J24" i="7"/>
  <c r="D25" i="7"/>
  <c r="E25" i="7"/>
  <c r="F25" i="7"/>
  <c r="G25" i="7"/>
  <c r="H25" i="7"/>
  <c r="I25" i="7"/>
  <c r="J25" i="7"/>
  <c r="D26" i="7"/>
  <c r="E26" i="7"/>
  <c r="F26" i="7"/>
  <c r="G26" i="7"/>
  <c r="H26" i="7"/>
  <c r="I26" i="7"/>
  <c r="J26" i="7"/>
  <c r="D27" i="7"/>
  <c r="E27" i="7"/>
  <c r="F27" i="7"/>
  <c r="G27" i="7"/>
  <c r="H27" i="7"/>
  <c r="I27" i="7"/>
  <c r="J27" i="7"/>
  <c r="D29" i="7"/>
  <c r="E29" i="7"/>
  <c r="F29" i="7"/>
  <c r="G29" i="7"/>
  <c r="H29" i="7"/>
  <c r="I29" i="7"/>
  <c r="J29" i="7"/>
  <c r="D30" i="7"/>
  <c r="E30" i="7"/>
  <c r="F30" i="7"/>
  <c r="G30" i="7"/>
  <c r="H30" i="7"/>
  <c r="I30" i="7"/>
  <c r="J30" i="7"/>
  <c r="D31" i="7"/>
  <c r="E31" i="7"/>
  <c r="F31" i="7"/>
  <c r="G31" i="7"/>
  <c r="H31" i="7"/>
  <c r="I31" i="7"/>
  <c r="J31" i="7"/>
  <c r="D32" i="7"/>
  <c r="E32" i="7"/>
  <c r="F32" i="7"/>
  <c r="G32" i="7"/>
  <c r="H32" i="7"/>
  <c r="I32" i="7"/>
  <c r="J32" i="7"/>
  <c r="D33" i="7"/>
  <c r="E33" i="7"/>
  <c r="F33" i="7"/>
  <c r="G33" i="7"/>
  <c r="H33" i="7"/>
  <c r="I33" i="7"/>
  <c r="J33" i="7"/>
  <c r="D34" i="7"/>
  <c r="E34" i="7"/>
  <c r="F34" i="7"/>
  <c r="G34" i="7"/>
  <c r="H34" i="7"/>
  <c r="I34" i="7"/>
  <c r="J34" i="7"/>
  <c r="D35" i="7"/>
  <c r="E35" i="7"/>
  <c r="F35" i="7"/>
  <c r="G35" i="7"/>
  <c r="H35" i="7"/>
  <c r="I35" i="7"/>
  <c r="J35" i="7"/>
  <c r="D36" i="7"/>
  <c r="E36" i="7"/>
  <c r="F36" i="7"/>
  <c r="G36" i="7"/>
  <c r="H36" i="7"/>
  <c r="I36" i="7"/>
  <c r="J36" i="7"/>
  <c r="D37" i="7"/>
  <c r="E37" i="7"/>
  <c r="F37" i="7"/>
  <c r="G37" i="7"/>
  <c r="H37" i="7"/>
  <c r="I37" i="7"/>
  <c r="J37" i="7"/>
  <c r="D38" i="7"/>
  <c r="E38" i="7"/>
  <c r="F38" i="7"/>
  <c r="G38" i="7"/>
  <c r="H38" i="7"/>
  <c r="I38" i="7"/>
  <c r="J38" i="7"/>
  <c r="D39" i="7"/>
  <c r="E39" i="7"/>
  <c r="F39" i="7"/>
  <c r="G39" i="7"/>
  <c r="H39" i="7"/>
  <c r="I39" i="7"/>
  <c r="J39" i="7"/>
  <c r="D40" i="7"/>
  <c r="E40" i="7"/>
  <c r="F40" i="7"/>
  <c r="G40" i="7"/>
  <c r="H40" i="7"/>
  <c r="I40" i="7"/>
  <c r="J40" i="7"/>
  <c r="D41" i="7"/>
  <c r="E41" i="7"/>
  <c r="F41" i="7"/>
  <c r="G41" i="7"/>
  <c r="H41" i="7"/>
  <c r="I41" i="7"/>
  <c r="J41" i="7"/>
  <c r="D42" i="7"/>
  <c r="E42" i="7"/>
  <c r="F42" i="7"/>
  <c r="G42" i="7"/>
  <c r="H42" i="7"/>
  <c r="I42" i="7"/>
  <c r="J42" i="7"/>
  <c r="D43" i="7"/>
  <c r="E43" i="7"/>
  <c r="F43" i="7"/>
  <c r="G43" i="7"/>
  <c r="H43" i="7"/>
  <c r="I43" i="7"/>
  <c r="J43" i="7"/>
  <c r="D44" i="7"/>
  <c r="E44" i="7"/>
  <c r="F44" i="7"/>
  <c r="G44" i="7"/>
  <c r="H44" i="7"/>
  <c r="I44" i="7"/>
  <c r="J44" i="7"/>
  <c r="D45" i="7"/>
  <c r="E45" i="7"/>
  <c r="F45" i="7"/>
  <c r="G45" i="7"/>
  <c r="H45" i="7"/>
  <c r="I45" i="7"/>
  <c r="J45" i="7"/>
  <c r="D46" i="7"/>
  <c r="E46" i="7"/>
  <c r="F46" i="7"/>
  <c r="G46" i="7"/>
  <c r="H46" i="7"/>
  <c r="I46" i="7"/>
  <c r="J46" i="7"/>
  <c r="D47" i="7"/>
  <c r="E47" i="7"/>
  <c r="F47" i="7"/>
  <c r="G47" i="7"/>
  <c r="H47" i="7"/>
  <c r="I47" i="7"/>
  <c r="J47" i="7"/>
  <c r="D48" i="7"/>
  <c r="E48" i="7"/>
  <c r="F48" i="7"/>
  <c r="G48" i="7"/>
  <c r="H48" i="7"/>
  <c r="I48" i="7"/>
  <c r="J48" i="7"/>
  <c r="D49" i="7"/>
  <c r="E49" i="7"/>
  <c r="F49" i="7"/>
  <c r="G49" i="7"/>
  <c r="H49" i="7"/>
  <c r="I49" i="7"/>
  <c r="J49" i="7"/>
  <c r="D50" i="7"/>
  <c r="E50" i="7"/>
  <c r="F50" i="7"/>
  <c r="G50" i="7"/>
  <c r="H50" i="7"/>
  <c r="I50" i="7"/>
  <c r="J50" i="7"/>
  <c r="D51" i="7"/>
  <c r="E51" i="7"/>
  <c r="F51" i="7"/>
  <c r="G51" i="7"/>
  <c r="H51" i="7"/>
  <c r="I51" i="7"/>
  <c r="J51" i="7"/>
  <c r="D52" i="7"/>
  <c r="E52" i="7"/>
  <c r="F52" i="7"/>
  <c r="G52" i="7"/>
  <c r="H52" i="7"/>
  <c r="I52" i="7"/>
  <c r="J52" i="7"/>
  <c r="D53" i="7"/>
  <c r="E53" i="7"/>
  <c r="F53" i="7"/>
  <c r="G53" i="7"/>
  <c r="H53" i="7"/>
  <c r="I53" i="7"/>
  <c r="J53" i="7"/>
  <c r="D54" i="7"/>
  <c r="E54" i="7"/>
  <c r="F54" i="7"/>
  <c r="G54" i="7"/>
  <c r="H54" i="7"/>
  <c r="I54" i="7"/>
  <c r="J54" i="7"/>
  <c r="D55" i="7"/>
  <c r="E55" i="7"/>
  <c r="F55" i="7"/>
  <c r="G55" i="7"/>
  <c r="H55" i="7"/>
  <c r="I55" i="7"/>
  <c r="J55" i="7"/>
  <c r="D56" i="7"/>
  <c r="E56" i="7"/>
  <c r="F56" i="7"/>
  <c r="G56" i="7"/>
  <c r="H56" i="7"/>
  <c r="I56" i="7"/>
  <c r="J56" i="7"/>
  <c r="D57" i="7"/>
  <c r="E57" i="7"/>
  <c r="F57" i="7"/>
  <c r="G57" i="7"/>
  <c r="H57" i="7"/>
  <c r="I57" i="7"/>
  <c r="J57" i="7"/>
  <c r="B56" i="7"/>
  <c r="B53" i="7"/>
  <c r="B47" i="7"/>
  <c r="B44" i="7"/>
  <c r="B43" i="7"/>
  <c r="B42" i="7"/>
  <c r="B41" i="7"/>
  <c r="B40" i="7"/>
  <c r="B39" i="7"/>
  <c r="B38" i="7"/>
  <c r="B37" i="7"/>
  <c r="B36" i="7"/>
  <c r="B35" i="7"/>
  <c r="B34" i="7"/>
  <c r="B30" i="7"/>
  <c r="B24" i="7"/>
  <c r="B21" i="7"/>
  <c r="B18" i="7"/>
  <c r="B14" i="7"/>
  <c r="B6" i="7"/>
  <c r="B4" i="7"/>
  <c r="G11" i="48" l="1"/>
  <c r="G7" i="48"/>
  <c r="G6" i="48"/>
  <c r="G5" i="48"/>
  <c r="G4" i="48"/>
  <c r="J6" i="69" l="1"/>
  <c r="L3" i="69"/>
  <c r="J3" i="69" s="1"/>
  <c r="L4" i="69"/>
  <c r="J4" i="69" s="1"/>
  <c r="L5" i="69"/>
  <c r="J5" i="69" s="1"/>
  <c r="AK8" i="69"/>
  <c r="S8" i="69"/>
  <c r="B8" i="69"/>
  <c r="I6" i="69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O28" i="71"/>
  <c r="P28" i="71"/>
  <c r="A73" i="71"/>
  <c r="A59" i="71"/>
  <c r="T75" i="48"/>
  <c r="T81" i="48"/>
  <c r="T82" i="48"/>
  <c r="T83" i="48"/>
  <c r="T84" i="48"/>
  <c r="T85" i="48"/>
  <c r="T86" i="48"/>
  <c r="T87" i="48"/>
  <c r="T88" i="48"/>
  <c r="T89" i="48"/>
  <c r="T90" i="48"/>
  <c r="T91" i="48"/>
  <c r="T92" i="48"/>
  <c r="T93" i="48"/>
  <c r="T94" i="48"/>
  <c r="T95" i="48"/>
  <c r="T96" i="48"/>
  <c r="T97" i="48"/>
  <c r="T98" i="48"/>
  <c r="T99" i="48"/>
  <c r="T100" i="48"/>
  <c r="T101" i="48"/>
  <c r="T102" i="48"/>
  <c r="T103" i="48"/>
  <c r="T104" i="48"/>
  <c r="T105" i="48"/>
  <c r="T106" i="48"/>
  <c r="T107" i="48"/>
  <c r="T108" i="48"/>
  <c r="T109" i="48"/>
  <c r="T110" i="48"/>
  <c r="T111" i="48"/>
  <c r="T112" i="48"/>
  <c r="T113" i="48"/>
  <c r="T114" i="48"/>
  <c r="T115" i="48"/>
  <c r="T116" i="48"/>
  <c r="T117" i="48"/>
  <c r="T118" i="48"/>
  <c r="T119" i="48"/>
  <c r="T120" i="48"/>
  <c r="T121" i="48"/>
  <c r="T122" i="48"/>
  <c r="T123" i="48"/>
  <c r="T124" i="48"/>
  <c r="T125" i="48"/>
  <c r="T126" i="48"/>
  <c r="U75" i="48"/>
  <c r="U81" i="48"/>
  <c r="U82" i="48"/>
  <c r="U83" i="48"/>
  <c r="U84" i="48"/>
  <c r="U85" i="48"/>
  <c r="U86" i="48"/>
  <c r="U87" i="48"/>
  <c r="U88" i="48"/>
  <c r="U89" i="48"/>
  <c r="U90" i="48"/>
  <c r="U91" i="48"/>
  <c r="U92" i="48"/>
  <c r="U93" i="48"/>
  <c r="U94" i="48"/>
  <c r="U95" i="48"/>
  <c r="U96" i="48"/>
  <c r="U97" i="48"/>
  <c r="U98" i="48"/>
  <c r="U99" i="48"/>
  <c r="U100" i="48"/>
  <c r="U101" i="48"/>
  <c r="U102" i="48"/>
  <c r="U103" i="48"/>
  <c r="U104" i="48"/>
  <c r="U105" i="48"/>
  <c r="U106" i="48"/>
  <c r="U107" i="48"/>
  <c r="U108" i="48"/>
  <c r="U109" i="48"/>
  <c r="U110" i="48"/>
  <c r="U111" i="48"/>
  <c r="U112" i="48"/>
  <c r="U113" i="48"/>
  <c r="U114" i="48"/>
  <c r="U115" i="48"/>
  <c r="U116" i="48"/>
  <c r="U117" i="48"/>
  <c r="U118" i="48"/>
  <c r="U119" i="48"/>
  <c r="U120" i="48"/>
  <c r="U121" i="48"/>
  <c r="U122" i="48"/>
  <c r="U123" i="48"/>
  <c r="U124" i="48"/>
  <c r="U125" i="48"/>
  <c r="U126" i="48"/>
  <c r="AJ38" i="48" l="1"/>
  <c r="AK38" i="48" s="1"/>
  <c r="AJ37" i="48"/>
  <c r="AF38" i="48" s="1"/>
  <c r="AJ36" i="48"/>
  <c r="AK36" i="48" s="1"/>
  <c r="AK37" i="48" l="1"/>
  <c r="AF36" i="48"/>
  <c r="AF37" i="48"/>
  <c r="AJ39" i="48"/>
  <c r="AF39" i="48" s="1"/>
  <c r="D1" i="7"/>
  <c r="AK39" i="48" l="1"/>
  <c r="C9" i="48"/>
  <c r="A1" i="7" s="1"/>
  <c r="DF55" i="4"/>
  <c r="DF54" i="4"/>
  <c r="DF53" i="4"/>
  <c r="DF52" i="4"/>
  <c r="DF51" i="4"/>
  <c r="DF50" i="4"/>
  <c r="CK4" i="4"/>
  <c r="CL4" i="4" s="1"/>
  <c r="CK3" i="4"/>
  <c r="CL3" i="4" s="1"/>
  <c r="CV2" i="4"/>
  <c r="CW2" i="4" s="1"/>
  <c r="CK2" i="4"/>
  <c r="CV1" i="4"/>
  <c r="CW1" i="4" s="1"/>
  <c r="CK1" i="4"/>
  <c r="CL1" i="4" s="1"/>
  <c r="BJ4" i="4"/>
  <c r="BK4" i="4" s="1"/>
  <c r="BJ3" i="4"/>
  <c r="BU2" i="4"/>
  <c r="BV2" i="4" s="1"/>
  <c r="BJ2" i="4"/>
  <c r="BU1" i="4"/>
  <c r="BJ1" i="4"/>
  <c r="BK1" i="4" s="1"/>
  <c r="AI4" i="4"/>
  <c r="AJ4" i="4" s="1"/>
  <c r="AI3" i="4"/>
  <c r="AT2" i="4"/>
  <c r="AI2" i="4"/>
  <c r="AT1" i="4"/>
  <c r="AU1" i="4" s="1"/>
  <c r="AI1" i="4"/>
  <c r="S1" i="4"/>
  <c r="T1" i="4" s="1"/>
  <c r="H4" i="4"/>
  <c r="H3" i="4"/>
  <c r="I3" i="4" s="1"/>
  <c r="H2" i="4"/>
  <c r="I2" i="4" s="1"/>
  <c r="H1" i="4"/>
  <c r="I1" i="4" s="1"/>
  <c r="D55" i="4"/>
  <c r="D54" i="4"/>
  <c r="D53" i="4"/>
  <c r="D52" i="4"/>
  <c r="D51" i="4"/>
  <c r="D50" i="4"/>
  <c r="S2" i="4"/>
  <c r="T2" i="4" s="1"/>
  <c r="Z28" i="48"/>
  <c r="X63" i="48" s="1"/>
  <c r="W63" i="48" s="1"/>
  <c r="AB28" i="48"/>
  <c r="V29" i="48" s="1"/>
  <c r="X36" i="48" s="1"/>
  <c r="W36" i="48" s="1"/>
  <c r="AC28" i="48"/>
  <c r="AD28" i="48"/>
  <c r="AE28" i="48"/>
  <c r="V32" i="48" s="1"/>
  <c r="X39" i="48" s="1"/>
  <c r="W39" i="48" s="1"/>
  <c r="AF28" i="48"/>
  <c r="AA28" i="48"/>
  <c r="AG29" i="48"/>
  <c r="AG30" i="48"/>
  <c r="AG31" i="48"/>
  <c r="AG32" i="48"/>
  <c r="Z33" i="48"/>
  <c r="X68" i="48" s="1"/>
  <c r="W68" i="48" s="1"/>
  <c r="Y33" i="48"/>
  <c r="X61" i="48" s="1"/>
  <c r="W61" i="48" s="1"/>
  <c r="X33" i="48"/>
  <c r="X54" i="48" s="1"/>
  <c r="W54" i="48" s="1"/>
  <c r="W33" i="48"/>
  <c r="X47" i="48" s="1"/>
  <c r="W47" i="48" s="1"/>
  <c r="V33" i="48"/>
  <c r="X40" i="48" s="1"/>
  <c r="W40" i="48" s="1"/>
  <c r="Z32" i="48"/>
  <c r="X67" i="48" s="1"/>
  <c r="W67" i="48" s="1"/>
  <c r="Z31" i="48"/>
  <c r="X66" i="48" s="1"/>
  <c r="W66" i="48" s="1"/>
  <c r="Z30" i="48"/>
  <c r="X65" i="48" s="1"/>
  <c r="W65" i="48" s="1"/>
  <c r="Z29" i="48"/>
  <c r="X64" i="48" s="1"/>
  <c r="W64" i="48" s="1"/>
  <c r="Y32" i="48"/>
  <c r="X60" i="48" s="1"/>
  <c r="W60" i="48" s="1"/>
  <c r="Y31" i="48"/>
  <c r="X59" i="48" s="1"/>
  <c r="W59" i="48" s="1"/>
  <c r="Y30" i="48"/>
  <c r="X58" i="48" s="1"/>
  <c r="W58" i="48" s="1"/>
  <c r="Y29" i="48"/>
  <c r="X57" i="48" s="1"/>
  <c r="W57" i="48" s="1"/>
  <c r="Y28" i="48"/>
  <c r="X56" i="48" s="1"/>
  <c r="W56" i="48" s="1"/>
  <c r="X32" i="48"/>
  <c r="X53" i="48" s="1"/>
  <c r="W53" i="48" s="1"/>
  <c r="X31" i="48"/>
  <c r="X52" i="48" s="1"/>
  <c r="W52" i="48" s="1"/>
  <c r="X30" i="48"/>
  <c r="X51" i="48" s="1"/>
  <c r="W51" i="48" s="1"/>
  <c r="X29" i="48"/>
  <c r="X50" i="48" s="1"/>
  <c r="W50" i="48" s="1"/>
  <c r="X28" i="48"/>
  <c r="X49" i="48" s="1"/>
  <c r="W49" i="48" s="1"/>
  <c r="W32" i="48"/>
  <c r="X46" i="48" s="1"/>
  <c r="W46" i="48" s="1"/>
  <c r="W31" i="48"/>
  <c r="X45" i="48" s="1"/>
  <c r="W45" i="48" s="1"/>
  <c r="W30" i="48"/>
  <c r="X44" i="48" s="1"/>
  <c r="W44" i="48" s="1"/>
  <c r="W29" i="48"/>
  <c r="X43" i="48" s="1"/>
  <c r="W43" i="48" s="1"/>
  <c r="W28" i="48"/>
  <c r="X42" i="48" s="1"/>
  <c r="W42" i="48" s="1"/>
  <c r="V31" i="48"/>
  <c r="X38" i="48" s="1"/>
  <c r="W38" i="48" s="1"/>
  <c r="V30" i="48"/>
  <c r="X37" i="48" s="1"/>
  <c r="W37" i="48" s="1"/>
  <c r="F14" i="48"/>
  <c r="F15" i="48"/>
  <c r="F16" i="48"/>
  <c r="F17" i="48"/>
  <c r="F18" i="48"/>
  <c r="A17" i="69" s="1"/>
  <c r="F19" i="48"/>
  <c r="A18" i="69" s="1"/>
  <c r="F20" i="48"/>
  <c r="A19" i="69" s="1"/>
  <c r="F21" i="48"/>
  <c r="A20" i="69" s="1"/>
  <c r="F22" i="48"/>
  <c r="A21" i="69" s="1"/>
  <c r="F23" i="48"/>
  <c r="A22" i="69" s="1"/>
  <c r="F24" i="48"/>
  <c r="A23" i="69" s="1"/>
  <c r="F25" i="48"/>
  <c r="A24" i="69" s="1"/>
  <c r="F26" i="48"/>
  <c r="A25" i="69" s="1"/>
  <c r="F27" i="48"/>
  <c r="A26" i="69" s="1"/>
  <c r="F28" i="48"/>
  <c r="A27" i="69" s="1"/>
  <c r="F29" i="48"/>
  <c r="A28" i="69" s="1"/>
  <c r="F30" i="48"/>
  <c r="A29" i="69" s="1"/>
  <c r="F31" i="48"/>
  <c r="A30" i="69" s="1"/>
  <c r="F32" i="48"/>
  <c r="A31" i="69" s="1"/>
  <c r="F33" i="48"/>
  <c r="A32" i="69" s="1"/>
  <c r="F34" i="48"/>
  <c r="A33" i="69" s="1"/>
  <c r="F35" i="48"/>
  <c r="A34" i="69" s="1"/>
  <c r="F36" i="48"/>
  <c r="A35" i="69" s="1"/>
  <c r="F37" i="48"/>
  <c r="A36" i="69" s="1"/>
  <c r="F38" i="48"/>
  <c r="A37" i="69" s="1"/>
  <c r="F39" i="48"/>
  <c r="A38" i="69" s="1"/>
  <c r="F40" i="48"/>
  <c r="A39" i="69" s="1"/>
  <c r="F41" i="48"/>
  <c r="A40" i="69" s="1"/>
  <c r="F42" i="48"/>
  <c r="A41" i="69" s="1"/>
  <c r="F43" i="48"/>
  <c r="A42" i="69" s="1"/>
  <c r="F44" i="48"/>
  <c r="F45" i="48"/>
  <c r="F46" i="48"/>
  <c r="F47" i="48"/>
  <c r="F48" i="48"/>
  <c r="F49" i="48"/>
  <c r="F50" i="48"/>
  <c r="F51" i="48"/>
  <c r="F52" i="48"/>
  <c r="F13" i="48"/>
  <c r="O57" i="71"/>
  <c r="O56" i="71"/>
  <c r="O55" i="71"/>
  <c r="O54" i="71"/>
  <c r="O53" i="71"/>
  <c r="O52" i="71"/>
  <c r="O51" i="71"/>
  <c r="O50" i="71"/>
  <c r="O49" i="71"/>
  <c r="O48" i="71"/>
  <c r="O47" i="71"/>
  <c r="O46" i="71"/>
  <c r="O45" i="71"/>
  <c r="O44" i="71"/>
  <c r="O43" i="71"/>
  <c r="O42" i="71"/>
  <c r="O41" i="71"/>
  <c r="O40" i="71"/>
  <c r="O39" i="71"/>
  <c r="O38" i="71"/>
  <c r="O37" i="71"/>
  <c r="O36" i="71"/>
  <c r="O35" i="71"/>
  <c r="O34" i="71"/>
  <c r="O33" i="71"/>
  <c r="O32" i="71"/>
  <c r="O31" i="71"/>
  <c r="O30" i="71"/>
  <c r="O29" i="71"/>
  <c r="O27" i="71"/>
  <c r="O26" i="71"/>
  <c r="O25" i="7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10" i="71"/>
  <c r="O9" i="71"/>
  <c r="O8" i="71"/>
  <c r="O7" i="71"/>
  <c r="O6" i="71"/>
  <c r="O5" i="71"/>
  <c r="O4" i="71"/>
  <c r="B1" i="71"/>
  <c r="C5" i="67"/>
  <c r="C6" i="67"/>
  <c r="C7" i="67"/>
  <c r="C8" i="67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A58" i="67" s="1"/>
  <c r="C59" i="67"/>
  <c r="A59" i="67" s="1"/>
  <c r="C60" i="67"/>
  <c r="A60" i="67" s="1"/>
  <c r="C61" i="67"/>
  <c r="A61" i="67" s="1"/>
  <c r="C62" i="67"/>
  <c r="A62" i="67" s="1"/>
  <c r="C63" i="67"/>
  <c r="A63" i="67" s="1"/>
  <c r="C64" i="67"/>
  <c r="A64" i="67" s="1"/>
  <c r="C65" i="67"/>
  <c r="A65" i="67" s="1"/>
  <c r="C66" i="67"/>
  <c r="A66" i="67" s="1"/>
  <c r="C67" i="67"/>
  <c r="A67" i="67" s="1"/>
  <c r="C68" i="67"/>
  <c r="A68" i="67" s="1"/>
  <c r="C69" i="67"/>
  <c r="A69" i="67" s="1"/>
  <c r="C70" i="67"/>
  <c r="A70" i="67" s="1"/>
  <c r="C71" i="67"/>
  <c r="A71" i="67" s="1"/>
  <c r="C72" i="67"/>
  <c r="A72" i="67" s="1"/>
  <c r="C73" i="67"/>
  <c r="A73" i="67" s="1"/>
  <c r="C74" i="67"/>
  <c r="A74" i="67" s="1"/>
  <c r="C75" i="67"/>
  <c r="A75" i="67" s="1"/>
  <c r="C76" i="67"/>
  <c r="A76" i="67" s="1"/>
  <c r="C77" i="67"/>
  <c r="A77" i="67" s="1"/>
  <c r="C78" i="67"/>
  <c r="A78" i="67" s="1"/>
  <c r="C79" i="67"/>
  <c r="A79" i="67" s="1"/>
  <c r="C80" i="67"/>
  <c r="A80" i="67" s="1"/>
  <c r="C81" i="67"/>
  <c r="A81" i="67" s="1"/>
  <c r="C82" i="67"/>
  <c r="A82" i="67" s="1"/>
  <c r="C83" i="67"/>
  <c r="A83" i="67" s="1"/>
  <c r="C84" i="67"/>
  <c r="A84" i="67" s="1"/>
  <c r="C85" i="67"/>
  <c r="A85" i="67" s="1"/>
  <c r="C86" i="67"/>
  <c r="A86" i="67" s="1"/>
  <c r="C87" i="67"/>
  <c r="A87" i="67" s="1"/>
  <c r="C88" i="67"/>
  <c r="A88" i="67" s="1"/>
  <c r="C89" i="67"/>
  <c r="A89" i="67" s="1"/>
  <c r="C90" i="67"/>
  <c r="A90" i="67" s="1"/>
  <c r="C91" i="67"/>
  <c r="A91" i="67" s="1"/>
  <c r="C92" i="67"/>
  <c r="A92" i="67" s="1"/>
  <c r="C93" i="67"/>
  <c r="A93" i="67" s="1"/>
  <c r="C94" i="67"/>
  <c r="A94" i="67" s="1"/>
  <c r="C95" i="67"/>
  <c r="A95" i="67" s="1"/>
  <c r="C96" i="67"/>
  <c r="A96" i="67" s="1"/>
  <c r="C97" i="67"/>
  <c r="A97" i="67" s="1"/>
  <c r="C98" i="67"/>
  <c r="A98" i="67" s="1"/>
  <c r="C99" i="67"/>
  <c r="A99" i="67" s="1"/>
  <c r="C100" i="67"/>
  <c r="A100" i="67" s="1"/>
  <c r="C101" i="67"/>
  <c r="A101" i="67" s="1"/>
  <c r="C102" i="67"/>
  <c r="A102" i="67" s="1"/>
  <c r="C103" i="67"/>
  <c r="A103" i="67" s="1"/>
  <c r="A73" i="7"/>
  <c r="O4" i="7"/>
  <c r="P28" i="48"/>
  <c r="G8" i="4" s="1"/>
  <c r="P29" i="48"/>
  <c r="P30" i="48"/>
  <c r="I8" i="4" s="1"/>
  <c r="P31" i="48"/>
  <c r="J8" i="4" s="1"/>
  <c r="P32" i="48"/>
  <c r="K8" i="4" s="1"/>
  <c r="P33" i="48"/>
  <c r="L8" i="4" s="1"/>
  <c r="P34" i="48"/>
  <c r="M8" i="4" s="1"/>
  <c r="P35" i="48"/>
  <c r="N8" i="4" s="1"/>
  <c r="N51" i="4" s="1"/>
  <c r="P36" i="48"/>
  <c r="O8" i="4" s="1"/>
  <c r="P37" i="48"/>
  <c r="P8" i="4" s="1"/>
  <c r="P54" i="4" s="1"/>
  <c r="P38" i="48"/>
  <c r="Q8" i="4" s="1"/>
  <c r="P39" i="48"/>
  <c r="P40" i="48"/>
  <c r="S8" i="4" s="1"/>
  <c r="P41" i="48"/>
  <c r="T8" i="4" s="1"/>
  <c r="P42" i="48"/>
  <c r="U8" i="4" s="1"/>
  <c r="P43" i="48"/>
  <c r="V8" i="4" s="1"/>
  <c r="V50" i="4" s="1"/>
  <c r="P44" i="48"/>
  <c r="W8" i="4" s="1"/>
  <c r="P45" i="48"/>
  <c r="X8" i="4" s="1"/>
  <c r="X54" i="4" s="1"/>
  <c r="P46" i="48"/>
  <c r="Y8" i="4" s="1"/>
  <c r="P47" i="48"/>
  <c r="P48" i="48"/>
  <c r="AA8" i="4" s="1"/>
  <c r="P49" i="48"/>
  <c r="AB8" i="4" s="1"/>
  <c r="P50" i="48"/>
  <c r="AC8" i="4" s="1"/>
  <c r="P51" i="48"/>
  <c r="AD8" i="4" s="1"/>
  <c r="P52" i="48"/>
  <c r="AE8" i="4" s="1"/>
  <c r="P53" i="48"/>
  <c r="AF8" i="4" s="1"/>
  <c r="P54" i="48"/>
  <c r="AG8" i="4" s="1"/>
  <c r="P55" i="48"/>
  <c r="P56" i="48"/>
  <c r="AI8" i="4" s="1"/>
  <c r="P57" i="48"/>
  <c r="AJ8" i="4" s="1"/>
  <c r="P58" i="48"/>
  <c r="AK8" i="4" s="1"/>
  <c r="P59" i="48"/>
  <c r="AL8" i="4" s="1"/>
  <c r="P60" i="48"/>
  <c r="AM8" i="4" s="1"/>
  <c r="P61" i="48"/>
  <c r="AN8" i="4" s="1"/>
  <c r="P62" i="48"/>
  <c r="AO8" i="4" s="1"/>
  <c r="P63" i="48"/>
  <c r="AP8" i="4" s="1"/>
  <c r="P64" i="48"/>
  <c r="AQ8" i="4" s="1"/>
  <c r="P65" i="48"/>
  <c r="AR8" i="4" s="1"/>
  <c r="P66" i="48"/>
  <c r="AS8" i="4" s="1"/>
  <c r="P67" i="48"/>
  <c r="AT8" i="4" s="1"/>
  <c r="P68" i="48"/>
  <c r="AU8" i="4" s="1"/>
  <c r="P69" i="48"/>
  <c r="AV8" i="4" s="1"/>
  <c r="P70" i="48"/>
  <c r="AW8" i="4" s="1"/>
  <c r="P71" i="48"/>
  <c r="P72" i="48"/>
  <c r="AY8" i="4" s="1"/>
  <c r="P73" i="48"/>
  <c r="AZ8" i="4" s="1"/>
  <c r="P74" i="48"/>
  <c r="BA8" i="4" s="1"/>
  <c r="P75" i="48"/>
  <c r="BB8" i="4" s="1"/>
  <c r="P76" i="48"/>
  <c r="BC8" i="4" s="1"/>
  <c r="P77" i="48"/>
  <c r="BD8" i="4" s="1"/>
  <c r="P78" i="48"/>
  <c r="BE8" i="4" s="1"/>
  <c r="P79" i="48"/>
  <c r="BF8" i="4" s="1"/>
  <c r="P80" i="48"/>
  <c r="BG8" i="4" s="1"/>
  <c r="P81" i="48"/>
  <c r="BH8" i="4" s="1"/>
  <c r="P82" i="48"/>
  <c r="P83" i="48"/>
  <c r="BJ8" i="4" s="1"/>
  <c r="P84" i="48"/>
  <c r="P85" i="48"/>
  <c r="BL8" i="4" s="1"/>
  <c r="P86" i="48"/>
  <c r="P87" i="48"/>
  <c r="BN8" i="4" s="1"/>
  <c r="P88" i="48"/>
  <c r="P89" i="48"/>
  <c r="BP8" i="4" s="1"/>
  <c r="P90" i="48"/>
  <c r="P91" i="48"/>
  <c r="BR8" i="4" s="1"/>
  <c r="P92" i="48"/>
  <c r="P93" i="48"/>
  <c r="BT8" i="4" s="1"/>
  <c r="P94" i="48"/>
  <c r="P95" i="48"/>
  <c r="BV8" i="4" s="1"/>
  <c r="P96" i="48"/>
  <c r="P97" i="48"/>
  <c r="BX8" i="4" s="1"/>
  <c r="P98" i="48"/>
  <c r="P99" i="48"/>
  <c r="BZ8" i="4" s="1"/>
  <c r="P100" i="48"/>
  <c r="P101" i="48"/>
  <c r="CB8" i="4" s="1"/>
  <c r="P102" i="48"/>
  <c r="P103" i="48"/>
  <c r="CD8" i="4" s="1"/>
  <c r="P104" i="48"/>
  <c r="P105" i="48"/>
  <c r="CF8" i="4" s="1"/>
  <c r="P106" i="48"/>
  <c r="P107" i="48"/>
  <c r="CH8" i="4" s="1"/>
  <c r="P108" i="48"/>
  <c r="P109" i="48"/>
  <c r="CJ8" i="4" s="1"/>
  <c r="P110" i="48"/>
  <c r="P111" i="48"/>
  <c r="CL8" i="4" s="1"/>
  <c r="P112" i="48"/>
  <c r="P113" i="48"/>
  <c r="CN8" i="4" s="1"/>
  <c r="P114" i="48"/>
  <c r="CO8" i="4" s="1"/>
  <c r="P115" i="48"/>
  <c r="CP8" i="4" s="1"/>
  <c r="P116" i="48"/>
  <c r="CQ8" i="4" s="1"/>
  <c r="P117" i="48"/>
  <c r="CR8" i="4" s="1"/>
  <c r="P118" i="48"/>
  <c r="CS8" i="4" s="1"/>
  <c r="P119" i="48"/>
  <c r="CT8" i="4" s="1"/>
  <c r="P120" i="48"/>
  <c r="CU8" i="4" s="1"/>
  <c r="P121" i="48"/>
  <c r="CV8" i="4" s="1"/>
  <c r="P122" i="48"/>
  <c r="CW8" i="4" s="1"/>
  <c r="P123" i="48"/>
  <c r="CX8" i="4" s="1"/>
  <c r="P124" i="48"/>
  <c r="CY8" i="4" s="1"/>
  <c r="P125" i="48"/>
  <c r="CZ8" i="4" s="1"/>
  <c r="P126" i="48"/>
  <c r="DA8" i="4" s="1"/>
  <c r="P27" i="48"/>
  <c r="F8" i="4" s="1"/>
  <c r="CM8" i="4"/>
  <c r="CK8" i="4"/>
  <c r="CI8" i="4"/>
  <c r="CG8" i="4"/>
  <c r="CE8" i="4"/>
  <c r="CC8" i="4"/>
  <c r="CA8" i="4"/>
  <c r="BY8" i="4"/>
  <c r="BW8" i="4"/>
  <c r="BU8" i="4"/>
  <c r="BS8" i="4"/>
  <c r="BQ8" i="4"/>
  <c r="BO8" i="4"/>
  <c r="BM8" i="4"/>
  <c r="BK8" i="4"/>
  <c r="BI8" i="4"/>
  <c r="AX8" i="4"/>
  <c r="AH8" i="4"/>
  <c r="Z8" i="4"/>
  <c r="R8" i="4"/>
  <c r="R50" i="4" s="1"/>
  <c r="H8" i="4"/>
  <c r="H52" i="4" s="1"/>
  <c r="L22" i="48"/>
  <c r="M2" i="64" s="1"/>
  <c r="L48" i="48"/>
  <c r="L49" i="48"/>
  <c r="L50" i="48"/>
  <c r="L51" i="48"/>
  <c r="L52" i="48"/>
  <c r="L53" i="48"/>
  <c r="L54" i="48"/>
  <c r="L55" i="48"/>
  <c r="L27" i="48"/>
  <c r="L28" i="48" s="1"/>
  <c r="L20" i="48"/>
  <c r="K2" i="64" s="1"/>
  <c r="L21" i="48"/>
  <c r="L2" i="64" s="1"/>
  <c r="L13" i="48"/>
  <c r="N13" i="48" s="1"/>
  <c r="A3" i="67"/>
  <c r="A59" i="7"/>
  <c r="B1" i="7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9" i="4"/>
  <c r="I3" i="69"/>
  <c r="I4" i="69"/>
  <c r="I5" i="69"/>
  <c r="L56" i="48"/>
  <c r="L14" i="48"/>
  <c r="E2" i="64" s="1"/>
  <c r="P4" i="71"/>
  <c r="P5" i="71"/>
  <c r="P4" i="7"/>
  <c r="N14" i="48"/>
  <c r="A9" i="4"/>
  <c r="G52" i="4"/>
  <c r="O51" i="4"/>
  <c r="S54" i="4"/>
  <c r="U52" i="4"/>
  <c r="W51" i="4"/>
  <c r="BK51" i="4"/>
  <c r="BK54" i="4"/>
  <c r="BM57" i="4"/>
  <c r="BQ54" i="4"/>
  <c r="BU57" i="4"/>
  <c r="BY51" i="4"/>
  <c r="BY54" i="4"/>
  <c r="CC53" i="4"/>
  <c r="CC57" i="4"/>
  <c r="CG51" i="4"/>
  <c r="CG54" i="4"/>
  <c r="CK53" i="4"/>
  <c r="CK57" i="4"/>
  <c r="CO50" i="4"/>
  <c r="CO51" i="4"/>
  <c r="CO52" i="4"/>
  <c r="CO53" i="4"/>
  <c r="CO55" i="4"/>
  <c r="CO54" i="4"/>
  <c r="CO56" i="4"/>
  <c r="CO57" i="4"/>
  <c r="CO58" i="4"/>
  <c r="CU50" i="4"/>
  <c r="CU51" i="4"/>
  <c r="CU52" i="4"/>
  <c r="CU53" i="4"/>
  <c r="CU55" i="4"/>
  <c r="CU54" i="4"/>
  <c r="CU56" i="4"/>
  <c r="CU57" i="4"/>
  <c r="CU58" i="4"/>
  <c r="CY50" i="4"/>
  <c r="CY51" i="4"/>
  <c r="CY52" i="4"/>
  <c r="CY53" i="4"/>
  <c r="CY55" i="4"/>
  <c r="CY54" i="4"/>
  <c r="CY56" i="4"/>
  <c r="CY57" i="4"/>
  <c r="CY58" i="4"/>
  <c r="I52" i="4"/>
  <c r="M53" i="4"/>
  <c r="Y51" i="4"/>
  <c r="F28" i="7" s="1"/>
  <c r="AA51" i="4"/>
  <c r="AC51" i="4"/>
  <c r="AE51" i="4"/>
  <c r="AG51" i="4"/>
  <c r="AI51" i="4"/>
  <c r="AK51" i="4"/>
  <c r="AM51" i="4"/>
  <c r="AO51" i="4"/>
  <c r="AQ51" i="4"/>
  <c r="AS51" i="4"/>
  <c r="AU51" i="4"/>
  <c r="AW51" i="4"/>
  <c r="AY51" i="4"/>
  <c r="BA51" i="4"/>
  <c r="BC51" i="4"/>
  <c r="BE51" i="4"/>
  <c r="BG51" i="4"/>
  <c r="BI51" i="4"/>
  <c r="BI54" i="4"/>
  <c r="BO50" i="4"/>
  <c r="BO55" i="4"/>
  <c r="BO58" i="4"/>
  <c r="BS53" i="4"/>
  <c r="BS57" i="4"/>
  <c r="BW52" i="4"/>
  <c r="BW56" i="4"/>
  <c r="CA51" i="4"/>
  <c r="CA54" i="4"/>
  <c r="CA57" i="4"/>
  <c r="CE50" i="4"/>
  <c r="CE52" i="4"/>
  <c r="CE55" i="4"/>
  <c r="CE56" i="4"/>
  <c r="CE58" i="4"/>
  <c r="CF52" i="4"/>
  <c r="CF54" i="4"/>
  <c r="CF53" i="4"/>
  <c r="CF57" i="4"/>
  <c r="CI51" i="4"/>
  <c r="CI53" i="4"/>
  <c r="CI54" i="4"/>
  <c r="CI57" i="4"/>
  <c r="CJ52" i="4"/>
  <c r="CJ54" i="4"/>
  <c r="CJ53" i="4"/>
  <c r="CJ57" i="4"/>
  <c r="CM50" i="4"/>
  <c r="CM52" i="4"/>
  <c r="CM55" i="4"/>
  <c r="CM56" i="4"/>
  <c r="CM58" i="4"/>
  <c r="CQ50" i="4"/>
  <c r="CQ51" i="4"/>
  <c r="CQ52" i="4"/>
  <c r="CQ53" i="4"/>
  <c r="CQ55" i="4"/>
  <c r="CQ54" i="4"/>
  <c r="CQ56" i="4"/>
  <c r="CQ57" i="4"/>
  <c r="CQ58" i="4"/>
  <c r="CS50" i="4"/>
  <c r="CS51" i="4"/>
  <c r="CS52" i="4"/>
  <c r="CS53" i="4"/>
  <c r="CS55" i="4"/>
  <c r="CS54" i="4"/>
  <c r="CS56" i="4"/>
  <c r="CS57" i="4"/>
  <c r="CS58" i="4"/>
  <c r="CW50" i="4"/>
  <c r="CW51" i="4"/>
  <c r="CW52" i="4"/>
  <c r="CW53" i="4"/>
  <c r="CW55" i="4"/>
  <c r="CW54" i="4"/>
  <c r="CW56" i="4"/>
  <c r="CW57" i="4"/>
  <c r="CW58" i="4"/>
  <c r="CX50" i="4"/>
  <c r="CX52" i="4"/>
  <c r="CX51" i="4"/>
  <c r="CX54" i="4"/>
  <c r="CX56" i="4"/>
  <c r="CX53" i="4"/>
  <c r="CX55" i="4"/>
  <c r="CX57" i="4"/>
  <c r="CX58" i="4"/>
  <c r="DA50" i="4"/>
  <c r="DA51" i="4"/>
  <c r="DA52" i="4"/>
  <c r="DA53" i="4"/>
  <c r="DA55" i="4"/>
  <c r="DA54" i="4"/>
  <c r="DA56" i="4"/>
  <c r="DA57" i="4"/>
  <c r="DA58" i="4"/>
  <c r="K53" i="4"/>
  <c r="K54" i="4"/>
  <c r="BI1" i="4"/>
  <c r="CJ1" i="4"/>
  <c r="F4" i="7"/>
  <c r="L15" i="48" l="1"/>
  <c r="N15" i="48" s="1"/>
  <c r="BI5" i="4"/>
  <c r="BI7" i="4"/>
  <c r="BI6" i="4"/>
  <c r="BM5" i="4"/>
  <c r="BM7" i="4"/>
  <c r="BM6" i="4"/>
  <c r="BQ5" i="4"/>
  <c r="BQ7" i="4"/>
  <c r="BQ6" i="4"/>
  <c r="BU5" i="4"/>
  <c r="BU7" i="4"/>
  <c r="BU6" i="4"/>
  <c r="BX6" i="4"/>
  <c r="BX5" i="4"/>
  <c r="BX7" i="4"/>
  <c r="BV6" i="4"/>
  <c r="BV5" i="4"/>
  <c r="BV7" i="4"/>
  <c r="BT6" i="4"/>
  <c r="BT5" i="4"/>
  <c r="BT7" i="4"/>
  <c r="BR6" i="4"/>
  <c r="BR5" i="4"/>
  <c r="BR7" i="4"/>
  <c r="BP6" i="4"/>
  <c r="BP5" i="4"/>
  <c r="BP7" i="4"/>
  <c r="BN6" i="4"/>
  <c r="BN5" i="4"/>
  <c r="BN7" i="4"/>
  <c r="BL6" i="4"/>
  <c r="BL5" i="4"/>
  <c r="BL7" i="4"/>
  <c r="BJ6" i="4"/>
  <c r="BJ5" i="4"/>
  <c r="BJ7" i="4"/>
  <c r="BJ54" i="4"/>
  <c r="BI53" i="4"/>
  <c r="BU53" i="4"/>
  <c r="BQ51" i="4"/>
  <c r="BM53" i="4"/>
  <c r="BK5" i="4"/>
  <c r="BK7" i="4"/>
  <c r="BK6" i="4"/>
  <c r="BO5" i="4"/>
  <c r="BO7" i="4"/>
  <c r="BO6" i="4"/>
  <c r="BS5" i="4"/>
  <c r="BS7" i="4"/>
  <c r="BS6" i="4"/>
  <c r="BW5" i="4"/>
  <c r="BW7" i="4"/>
  <c r="BW6" i="4"/>
  <c r="T29" i="48"/>
  <c r="T31" i="48"/>
  <c r="T33" i="48"/>
  <c r="T35" i="48"/>
  <c r="T37" i="48"/>
  <c r="T39" i="48"/>
  <c r="T41" i="48"/>
  <c r="T43" i="48"/>
  <c r="T45" i="48"/>
  <c r="T47" i="48"/>
  <c r="T49" i="48"/>
  <c r="T51" i="48"/>
  <c r="T53" i="48"/>
  <c r="T55" i="48"/>
  <c r="T57" i="48"/>
  <c r="T59" i="48"/>
  <c r="T61" i="48"/>
  <c r="T65" i="48"/>
  <c r="T67" i="48"/>
  <c r="T71" i="48"/>
  <c r="U29" i="48"/>
  <c r="U33" i="48"/>
  <c r="U37" i="48"/>
  <c r="U41" i="48"/>
  <c r="U45" i="48"/>
  <c r="U49" i="48"/>
  <c r="U53" i="48"/>
  <c r="U57" i="48"/>
  <c r="U61" i="48"/>
  <c r="U65" i="48"/>
  <c r="U69" i="48"/>
  <c r="U73" i="48"/>
  <c r="U77" i="48"/>
  <c r="U79" i="48"/>
  <c r="T28" i="48"/>
  <c r="T30" i="48"/>
  <c r="T32" i="48"/>
  <c r="T34" i="48"/>
  <c r="T36" i="48"/>
  <c r="T38" i="48"/>
  <c r="T40" i="48"/>
  <c r="T42" i="48"/>
  <c r="T44" i="48"/>
  <c r="T46" i="48"/>
  <c r="T48" i="48"/>
  <c r="T50" i="48"/>
  <c r="T52" i="48"/>
  <c r="T54" i="48"/>
  <c r="T56" i="48"/>
  <c r="T58" i="48"/>
  <c r="T60" i="48"/>
  <c r="T62" i="48"/>
  <c r="T64" i="48"/>
  <c r="T66" i="48"/>
  <c r="T68" i="48"/>
  <c r="T70" i="48"/>
  <c r="T72" i="48"/>
  <c r="T74" i="48"/>
  <c r="T76" i="48"/>
  <c r="T78" i="48"/>
  <c r="T80" i="48"/>
  <c r="U28" i="48"/>
  <c r="U30" i="48"/>
  <c r="U32" i="48"/>
  <c r="U34" i="48"/>
  <c r="U36" i="48"/>
  <c r="U38" i="48"/>
  <c r="U40" i="48"/>
  <c r="U42" i="48"/>
  <c r="U44" i="48"/>
  <c r="U46" i="48"/>
  <c r="U48" i="48"/>
  <c r="U50" i="48"/>
  <c r="U52" i="48"/>
  <c r="U54" i="48"/>
  <c r="U56" i="48"/>
  <c r="U58" i="48"/>
  <c r="U60" i="48"/>
  <c r="U62" i="48"/>
  <c r="U64" i="48"/>
  <c r="U66" i="48"/>
  <c r="U68" i="48"/>
  <c r="U70" i="48"/>
  <c r="U72" i="48"/>
  <c r="U74" i="48"/>
  <c r="U76" i="48"/>
  <c r="U78" i="48"/>
  <c r="U80" i="48"/>
  <c r="T63" i="48"/>
  <c r="T69" i="48"/>
  <c r="T73" i="48"/>
  <c r="T77" i="48"/>
  <c r="T79" i="48"/>
  <c r="T27" i="48"/>
  <c r="U31" i="48"/>
  <c r="U35" i="48"/>
  <c r="U39" i="48"/>
  <c r="U43" i="48"/>
  <c r="U47" i="48"/>
  <c r="U51" i="48"/>
  <c r="U55" i="48"/>
  <c r="U59" i="48"/>
  <c r="U63" i="48"/>
  <c r="U67" i="48"/>
  <c r="U71" i="48"/>
  <c r="U27" i="48"/>
  <c r="L9" i="69"/>
  <c r="A21" i="71"/>
  <c r="A21" i="7"/>
  <c r="F3" i="64"/>
  <c r="E3" i="64"/>
  <c r="A14" i="71"/>
  <c r="A14" i="7"/>
  <c r="A4" i="71"/>
  <c r="A4" i="7"/>
  <c r="B61" i="7" s="1"/>
  <c r="D3" i="64"/>
  <c r="G1" i="4"/>
  <c r="BI4" i="4"/>
  <c r="G3" i="4"/>
  <c r="AS1" i="4"/>
  <c r="CU1" i="4"/>
  <c r="CJ4" i="4"/>
  <c r="F2" i="64"/>
  <c r="N20" i="48"/>
  <c r="D2" i="64"/>
  <c r="V28" i="48"/>
  <c r="X35" i="48" s="1"/>
  <c r="W35" i="48" s="1"/>
  <c r="AG28" i="48"/>
  <c r="J6" i="4"/>
  <c r="J7" i="4"/>
  <c r="J5" i="4"/>
  <c r="J51" i="4"/>
  <c r="L6" i="4"/>
  <c r="L5" i="4"/>
  <c r="L7" i="4"/>
  <c r="L55" i="4"/>
  <c r="L57" i="4" s="1"/>
  <c r="P6" i="4"/>
  <c r="P5" i="4"/>
  <c r="P7" i="4"/>
  <c r="P51" i="4"/>
  <c r="T6" i="4"/>
  <c r="T5" i="4"/>
  <c r="T7" i="4"/>
  <c r="T51" i="4"/>
  <c r="X6" i="4"/>
  <c r="X5" i="4"/>
  <c r="X7" i="4"/>
  <c r="X51" i="4"/>
  <c r="AB6" i="4"/>
  <c r="AB5" i="4"/>
  <c r="AB7" i="4"/>
  <c r="AB53" i="4"/>
  <c r="AF6" i="4"/>
  <c r="AF5" i="4"/>
  <c r="AF7" i="4"/>
  <c r="AF53" i="4"/>
  <c r="H17" i="7" s="1"/>
  <c r="AJ6" i="4"/>
  <c r="AJ5" i="4"/>
  <c r="AJ7" i="4"/>
  <c r="AJ53" i="4"/>
  <c r="AN6" i="4"/>
  <c r="AN5" i="4"/>
  <c r="AN7" i="4"/>
  <c r="AN53" i="4"/>
  <c r="AR6" i="4"/>
  <c r="AR5" i="4"/>
  <c r="AR7" i="4"/>
  <c r="AR53" i="4"/>
  <c r="AV6" i="4"/>
  <c r="AV5" i="4"/>
  <c r="AV7" i="4"/>
  <c r="AV53" i="4"/>
  <c r="AZ6" i="4"/>
  <c r="AZ5" i="4"/>
  <c r="AZ7" i="4"/>
  <c r="AZ54" i="4"/>
  <c r="BD5" i="4"/>
  <c r="BD6" i="4"/>
  <c r="BD7" i="4"/>
  <c r="BD54" i="4"/>
  <c r="BH55" i="4"/>
  <c r="BH5" i="4"/>
  <c r="BH6" i="4"/>
  <c r="BH7" i="4"/>
  <c r="BH52" i="4"/>
  <c r="BG5" i="4"/>
  <c r="BG6" i="4"/>
  <c r="BG7" i="4"/>
  <c r="BG53" i="4"/>
  <c r="BE6" i="4"/>
  <c r="BE5" i="4"/>
  <c r="BE7" i="4"/>
  <c r="BE53" i="4"/>
  <c r="BC6" i="4"/>
  <c r="BC5" i="4"/>
  <c r="BC7" i="4"/>
  <c r="BC53" i="4"/>
  <c r="BA5" i="4"/>
  <c r="BA7" i="4"/>
  <c r="BA6" i="4"/>
  <c r="BA53" i="4"/>
  <c r="AY5" i="4"/>
  <c r="AY7" i="4"/>
  <c r="AY6" i="4"/>
  <c r="AY53" i="4"/>
  <c r="AW5" i="4"/>
  <c r="AW7" i="4"/>
  <c r="AW6" i="4"/>
  <c r="AW53" i="4"/>
  <c r="AU5" i="4"/>
  <c r="AU7" i="4"/>
  <c r="AU6" i="4"/>
  <c r="AU52" i="4"/>
  <c r="AS5" i="4"/>
  <c r="AS7" i="4"/>
  <c r="AS6" i="4"/>
  <c r="AS52" i="4"/>
  <c r="AQ5" i="4"/>
  <c r="AQ7" i="4"/>
  <c r="AQ6" i="4"/>
  <c r="AQ52" i="4"/>
  <c r="AO5" i="4"/>
  <c r="AO7" i="4"/>
  <c r="AO6" i="4"/>
  <c r="AO52" i="4"/>
  <c r="AM5" i="4"/>
  <c r="AM7" i="4"/>
  <c r="AM6" i="4"/>
  <c r="AM52" i="4"/>
  <c r="AK5" i="4"/>
  <c r="AK7" i="4"/>
  <c r="AK6" i="4"/>
  <c r="AK52" i="4"/>
  <c r="AI5" i="4"/>
  <c r="AI7" i="4"/>
  <c r="AI6" i="4"/>
  <c r="AI52" i="4"/>
  <c r="AG5" i="4"/>
  <c r="AG7" i="4"/>
  <c r="AG6" i="4"/>
  <c r="AG52" i="4"/>
  <c r="AE5" i="4"/>
  <c r="AE7" i="4"/>
  <c r="AE6" i="4"/>
  <c r="AE52" i="4"/>
  <c r="AC5" i="4"/>
  <c r="AC7" i="4"/>
  <c r="AC6" i="4"/>
  <c r="AC52" i="4"/>
  <c r="AA5" i="4"/>
  <c r="AA7" i="4"/>
  <c r="AA6" i="4"/>
  <c r="AA52" i="4"/>
  <c r="Y50" i="4"/>
  <c r="E28" i="7" s="1"/>
  <c r="Y5" i="4"/>
  <c r="Y7" i="4"/>
  <c r="Y6" i="4"/>
  <c r="Y52" i="4"/>
  <c r="G28" i="7" s="1"/>
  <c r="W50" i="4"/>
  <c r="W5" i="4"/>
  <c r="W7" i="4"/>
  <c r="W6" i="4"/>
  <c r="W52" i="4"/>
  <c r="U50" i="4"/>
  <c r="U5" i="4"/>
  <c r="U7" i="4"/>
  <c r="U6" i="4"/>
  <c r="U51" i="4"/>
  <c r="U54" i="4"/>
  <c r="S50" i="4"/>
  <c r="S5" i="4"/>
  <c r="S7" i="4"/>
  <c r="S6" i="4"/>
  <c r="S52" i="4"/>
  <c r="Q50" i="4"/>
  <c r="Q5" i="4"/>
  <c r="Q7" i="4"/>
  <c r="Q6" i="4"/>
  <c r="Q51" i="4"/>
  <c r="Q54" i="4"/>
  <c r="O5" i="4"/>
  <c r="O7" i="4"/>
  <c r="O6" i="4"/>
  <c r="O52" i="4"/>
  <c r="G4" i="7" s="1"/>
  <c r="M5" i="4"/>
  <c r="M7" i="4"/>
  <c r="M6" i="4"/>
  <c r="M50" i="4"/>
  <c r="M55" i="4"/>
  <c r="K5" i="4"/>
  <c r="K7" i="4"/>
  <c r="K6" i="4"/>
  <c r="K51" i="4"/>
  <c r="K52" i="4"/>
  <c r="I50" i="4"/>
  <c r="I5" i="4"/>
  <c r="I7" i="4"/>
  <c r="I6" i="4"/>
  <c r="I51" i="4"/>
  <c r="I54" i="4"/>
  <c r="G5" i="4"/>
  <c r="G7" i="4"/>
  <c r="G6" i="4"/>
  <c r="G51" i="4"/>
  <c r="G54" i="4"/>
  <c r="K55" i="4"/>
  <c r="K57" i="4" s="1"/>
  <c r="K50" i="4"/>
  <c r="BG54" i="4"/>
  <c r="BE54" i="4"/>
  <c r="BC54" i="4"/>
  <c r="BA54" i="4"/>
  <c r="AY54" i="4"/>
  <c r="AW54" i="4"/>
  <c r="AU54" i="4"/>
  <c r="AS54" i="4"/>
  <c r="AQ54" i="4"/>
  <c r="AO54" i="4"/>
  <c r="AM54" i="4"/>
  <c r="AK54" i="4"/>
  <c r="AI54" i="4"/>
  <c r="AG54" i="4"/>
  <c r="AE54" i="4"/>
  <c r="AC54" i="4"/>
  <c r="AA54" i="4"/>
  <c r="Y54" i="4"/>
  <c r="I28" i="7" s="1"/>
  <c r="W54" i="4"/>
  <c r="T54" i="4"/>
  <c r="S51" i="4"/>
  <c r="Q52" i="4"/>
  <c r="O54" i="4"/>
  <c r="I4" i="7" s="1"/>
  <c r="L50" i="4"/>
  <c r="J54" i="4"/>
  <c r="H6" i="4"/>
  <c r="H5" i="4"/>
  <c r="H7" i="4"/>
  <c r="N6" i="4"/>
  <c r="N7" i="4"/>
  <c r="N5" i="4"/>
  <c r="N54" i="4"/>
  <c r="R6" i="4"/>
  <c r="R7" i="4"/>
  <c r="R5" i="4"/>
  <c r="R55" i="4"/>
  <c r="R57" i="4" s="1"/>
  <c r="K21" i="7" s="1"/>
  <c r="A18" i="67" s="1"/>
  <c r="V6" i="4"/>
  <c r="V7" i="4"/>
  <c r="V5" i="4"/>
  <c r="V55" i="4"/>
  <c r="V57" i="4" s="1"/>
  <c r="V58" i="4" s="1"/>
  <c r="Z6" i="4"/>
  <c r="Z7" i="4"/>
  <c r="Z5" i="4"/>
  <c r="Z52" i="4"/>
  <c r="AD6" i="4"/>
  <c r="AD7" i="4"/>
  <c r="AD5" i="4"/>
  <c r="AD52" i="4"/>
  <c r="AH6" i="4"/>
  <c r="AH7" i="4"/>
  <c r="AH5" i="4"/>
  <c r="AH52" i="4"/>
  <c r="AL6" i="4"/>
  <c r="AL7" i="4"/>
  <c r="AL5" i="4"/>
  <c r="AL52" i="4"/>
  <c r="AP6" i="4"/>
  <c r="AP7" i="4"/>
  <c r="AP5" i="4"/>
  <c r="AP52" i="4"/>
  <c r="AT6" i="4"/>
  <c r="AT7" i="4"/>
  <c r="AT5" i="4"/>
  <c r="AT52" i="4"/>
  <c r="AX6" i="4"/>
  <c r="AX7" i="4"/>
  <c r="AX5" i="4"/>
  <c r="AX52" i="4"/>
  <c r="BB5" i="4"/>
  <c r="BB6" i="4"/>
  <c r="BB7" i="4"/>
  <c r="BB52" i="4"/>
  <c r="BF5" i="4"/>
  <c r="BF6" i="4"/>
  <c r="BF7" i="4"/>
  <c r="BF52" i="4"/>
  <c r="B9" i="69"/>
  <c r="B61" i="71"/>
  <c r="N3" i="64"/>
  <c r="O3" i="64"/>
  <c r="G9" i="69"/>
  <c r="B62" i="7"/>
  <c r="N22" i="48"/>
  <c r="M3" i="64" s="1"/>
  <c r="C43" i="64"/>
  <c r="A51" i="69"/>
  <c r="C41" i="64"/>
  <c r="A49" i="69"/>
  <c r="C39" i="64"/>
  <c r="A47" i="69"/>
  <c r="C37" i="64"/>
  <c r="A45" i="69"/>
  <c r="C35" i="64"/>
  <c r="A43" i="69"/>
  <c r="C7" i="64"/>
  <c r="A15" i="69"/>
  <c r="C5" i="64"/>
  <c r="A13" i="69"/>
  <c r="C4" i="64"/>
  <c r="A12" i="69"/>
  <c r="C42" i="64"/>
  <c r="A50" i="69"/>
  <c r="C40" i="64"/>
  <c r="A48" i="69"/>
  <c r="C38" i="64"/>
  <c r="A46" i="69"/>
  <c r="C36" i="64"/>
  <c r="A44" i="69"/>
  <c r="C8" i="64"/>
  <c r="A16" i="69"/>
  <c r="C6" i="64"/>
  <c r="A14" i="69"/>
  <c r="C3" i="64"/>
  <c r="AZ10" i="69"/>
  <c r="AU10" i="69"/>
  <c r="AP10" i="69"/>
  <c r="AK10" i="69"/>
  <c r="AF10" i="69"/>
  <c r="BB10" i="69"/>
  <c r="AW10" i="69"/>
  <c r="AM10" i="69"/>
  <c r="AR10" i="69"/>
  <c r="AH10" i="69"/>
  <c r="V10" i="69"/>
  <c r="G10" i="69"/>
  <c r="B10" i="69"/>
  <c r="Q10" i="69"/>
  <c r="L10" i="69"/>
  <c r="X10" i="69"/>
  <c r="N10" i="69"/>
  <c r="D10" i="69"/>
  <c r="S10" i="69"/>
  <c r="I10" i="69"/>
  <c r="CT50" i="4"/>
  <c r="CT56" i="4"/>
  <c r="CT58" i="4"/>
  <c r="CT51" i="4"/>
  <c r="CT55" i="4"/>
  <c r="CP50" i="4"/>
  <c r="CP51" i="4"/>
  <c r="CP56" i="4"/>
  <c r="CP55" i="4"/>
  <c r="CP58" i="4"/>
  <c r="CP52" i="4"/>
  <c r="CP54" i="4"/>
  <c r="CP53" i="4"/>
  <c r="CP57" i="4"/>
  <c r="CL50" i="4"/>
  <c r="CL51" i="4"/>
  <c r="CL56" i="4"/>
  <c r="CL55" i="4"/>
  <c r="CL58" i="4"/>
  <c r="CL52" i="4"/>
  <c r="CL54" i="4"/>
  <c r="CL53" i="4"/>
  <c r="CL57" i="4"/>
  <c r="CJ50" i="4"/>
  <c r="CJ51" i="4"/>
  <c r="CJ56" i="4"/>
  <c r="CJ55" i="4"/>
  <c r="CJ58" i="4"/>
  <c r="CH52" i="4"/>
  <c r="CH54" i="4"/>
  <c r="CH53" i="4"/>
  <c r="CH57" i="4"/>
  <c r="CH50" i="4"/>
  <c r="CH51" i="4"/>
  <c r="CH56" i="4"/>
  <c r="CH55" i="4"/>
  <c r="CH58" i="4"/>
  <c r="CF50" i="4"/>
  <c r="CF51" i="4"/>
  <c r="CF56" i="4"/>
  <c r="CF55" i="4"/>
  <c r="CF58" i="4"/>
  <c r="CD50" i="4"/>
  <c r="CD51" i="4"/>
  <c r="CD56" i="4"/>
  <c r="CD55" i="4"/>
  <c r="CD58" i="4"/>
  <c r="CD52" i="4"/>
  <c r="CD54" i="4"/>
  <c r="CD53" i="4"/>
  <c r="CD57" i="4"/>
  <c r="CB50" i="4"/>
  <c r="CB51" i="4"/>
  <c r="CB56" i="4"/>
  <c r="CB55" i="4"/>
  <c r="CB58" i="4"/>
  <c r="CB52" i="4"/>
  <c r="CB54" i="4"/>
  <c r="CB53" i="4"/>
  <c r="CB57" i="4"/>
  <c r="BZ52" i="4"/>
  <c r="BZ54" i="4"/>
  <c r="BZ53" i="4"/>
  <c r="BZ57" i="4"/>
  <c r="BZ50" i="4"/>
  <c r="BZ51" i="4"/>
  <c r="BZ56" i="4"/>
  <c r="BZ55" i="4"/>
  <c r="BZ58" i="4"/>
  <c r="BX51" i="4"/>
  <c r="BX54" i="4"/>
  <c r="BX53" i="4"/>
  <c r="BX57" i="4"/>
  <c r="BX50" i="4"/>
  <c r="BX52" i="4"/>
  <c r="BX56" i="4"/>
  <c r="BX55" i="4"/>
  <c r="BX58" i="4"/>
  <c r="BV51" i="4"/>
  <c r="BV52" i="4"/>
  <c r="BV56" i="4"/>
  <c r="BV55" i="4"/>
  <c r="BV58" i="4"/>
  <c r="BV50" i="4"/>
  <c r="BV54" i="4"/>
  <c r="BV53" i="4"/>
  <c r="BV57" i="4"/>
  <c r="BT50" i="4"/>
  <c r="BT54" i="4"/>
  <c r="BT53" i="4"/>
  <c r="BT57" i="4"/>
  <c r="BT51" i="4"/>
  <c r="BT52" i="4"/>
  <c r="BT56" i="4"/>
  <c r="BT55" i="4"/>
  <c r="BT58" i="4"/>
  <c r="BR50" i="4"/>
  <c r="BR54" i="4"/>
  <c r="BR53" i="4"/>
  <c r="BR57" i="4"/>
  <c r="BR51" i="4"/>
  <c r="BR52" i="4"/>
  <c r="BR56" i="4"/>
  <c r="BR55" i="4"/>
  <c r="BR58" i="4"/>
  <c r="BP50" i="4"/>
  <c r="BP54" i="4"/>
  <c r="BP53" i="4"/>
  <c r="BP57" i="4"/>
  <c r="BP51" i="4"/>
  <c r="BP52" i="4"/>
  <c r="BP56" i="4"/>
  <c r="BP55" i="4"/>
  <c r="BP58" i="4"/>
  <c r="BN51" i="4"/>
  <c r="BN52" i="4"/>
  <c r="BN56" i="4"/>
  <c r="BN55" i="4"/>
  <c r="BN58" i="4"/>
  <c r="BN50" i="4"/>
  <c r="BN54" i="4"/>
  <c r="BN53" i="4"/>
  <c r="BN57" i="4"/>
  <c r="BL50" i="4"/>
  <c r="BL54" i="4"/>
  <c r="BL53" i="4"/>
  <c r="BL57" i="4"/>
  <c r="BL51" i="4"/>
  <c r="BL52" i="4"/>
  <c r="BL56" i="4"/>
  <c r="BL55" i="4"/>
  <c r="BL58" i="4"/>
  <c r="N21" i="48"/>
  <c r="J50" i="4"/>
  <c r="J53" i="4"/>
  <c r="J55" i="4"/>
  <c r="H50" i="4"/>
  <c r="H53" i="4"/>
  <c r="H55" i="4"/>
  <c r="H57" i="4" s="1"/>
  <c r="H58" i="4" s="1"/>
  <c r="L51" i="4"/>
  <c r="L52" i="4"/>
  <c r="L54" i="4"/>
  <c r="N50" i="4"/>
  <c r="N53" i="4"/>
  <c r="N55" i="4"/>
  <c r="P50" i="4"/>
  <c r="P53" i="4"/>
  <c r="P55" i="4"/>
  <c r="R51" i="4"/>
  <c r="R52" i="4"/>
  <c r="R54" i="4"/>
  <c r="T50" i="4"/>
  <c r="T53" i="4"/>
  <c r="T55" i="4"/>
  <c r="T57" i="4" s="1"/>
  <c r="V51" i="4"/>
  <c r="V52" i="4"/>
  <c r="V54" i="4"/>
  <c r="X50" i="4"/>
  <c r="X53" i="4"/>
  <c r="X55" i="4"/>
  <c r="Z50" i="4"/>
  <c r="Z53" i="4"/>
  <c r="Z55" i="4"/>
  <c r="AB51" i="4"/>
  <c r="AB52" i="4"/>
  <c r="AB54" i="4"/>
  <c r="AD50" i="4"/>
  <c r="AD53" i="4"/>
  <c r="AD55" i="4"/>
  <c r="AF51" i="4"/>
  <c r="F17" i="7" s="1"/>
  <c r="AF52" i="4"/>
  <c r="G17" i="7" s="1"/>
  <c r="AF54" i="4"/>
  <c r="I17" i="7" s="1"/>
  <c r="AH50" i="4"/>
  <c r="AH53" i="4"/>
  <c r="AH55" i="4"/>
  <c r="AJ51" i="4"/>
  <c r="AJ52" i="4"/>
  <c r="AJ54" i="4"/>
  <c r="AL50" i="4"/>
  <c r="AL53" i="4"/>
  <c r="AL55" i="4"/>
  <c r="AN51" i="4"/>
  <c r="AN52" i="4"/>
  <c r="AN54" i="4"/>
  <c r="AP50" i="4"/>
  <c r="AP53" i="4"/>
  <c r="AP55" i="4"/>
  <c r="AR51" i="4"/>
  <c r="AR52" i="4"/>
  <c r="AR54" i="4"/>
  <c r="AT50" i="4"/>
  <c r="AT53" i="4"/>
  <c r="AT55" i="4"/>
  <c r="AT57" i="4" s="1"/>
  <c r="AV51" i="4"/>
  <c r="AV52" i="4"/>
  <c r="AV54" i="4"/>
  <c r="AX50" i="4"/>
  <c r="AX54" i="4"/>
  <c r="AX55" i="4"/>
  <c r="AZ51" i="4"/>
  <c r="AZ52" i="4"/>
  <c r="AZ53" i="4"/>
  <c r="BB50" i="4"/>
  <c r="BB54" i="4"/>
  <c r="BB55" i="4"/>
  <c r="BD51" i="4"/>
  <c r="BD52" i="4"/>
  <c r="BD53" i="4"/>
  <c r="BF50" i="4"/>
  <c r="BF54" i="4"/>
  <c r="BF55" i="4"/>
  <c r="BH50" i="4"/>
  <c r="BH54" i="4"/>
  <c r="BH53" i="4"/>
  <c r="BH57" i="4"/>
  <c r="BK50" i="4"/>
  <c r="BK52" i="4"/>
  <c r="BK55" i="4"/>
  <c r="BK56" i="4"/>
  <c r="BK58" i="4"/>
  <c r="BM50" i="4"/>
  <c r="BM52" i="4"/>
  <c r="BM55" i="4"/>
  <c r="BM56" i="4"/>
  <c r="BM58" i="4"/>
  <c r="BO51" i="4"/>
  <c r="BO53" i="4"/>
  <c r="BO54" i="4"/>
  <c r="BO57" i="4"/>
  <c r="BQ50" i="4"/>
  <c r="BQ52" i="4"/>
  <c r="BQ55" i="4"/>
  <c r="BQ56" i="4"/>
  <c r="BQ58" i="4"/>
  <c r="BS50" i="4"/>
  <c r="BS52" i="4"/>
  <c r="BS55" i="4"/>
  <c r="BS56" i="4"/>
  <c r="BS58" i="4"/>
  <c r="BU50" i="4"/>
  <c r="BU52" i="4"/>
  <c r="BU55" i="4"/>
  <c r="BU56" i="4"/>
  <c r="BU58" i="4"/>
  <c r="BW51" i="4"/>
  <c r="BW53" i="4"/>
  <c r="BW54" i="4"/>
  <c r="BW57" i="4"/>
  <c r="BY50" i="4"/>
  <c r="BY52" i="4"/>
  <c r="BY55" i="4"/>
  <c r="BY56" i="4"/>
  <c r="BY58" i="4"/>
  <c r="CA50" i="4"/>
  <c r="CA52" i="4"/>
  <c r="CA55" i="4"/>
  <c r="CC50" i="4"/>
  <c r="CC52" i="4"/>
  <c r="CC55" i="4"/>
  <c r="CC56" i="4"/>
  <c r="CC58" i="4"/>
  <c r="CG50" i="4"/>
  <c r="CG52" i="4"/>
  <c r="CG55" i="4"/>
  <c r="CG56" i="4"/>
  <c r="CG58" i="4"/>
  <c r="CK50" i="4"/>
  <c r="CK52" i="4"/>
  <c r="CK55" i="4"/>
  <c r="CK56" i="4"/>
  <c r="CK58" i="4"/>
  <c r="BJ51" i="4"/>
  <c r="BJ52" i="4"/>
  <c r="BJ55" i="4"/>
  <c r="BJ57" i="4" s="1"/>
  <c r="AU2" i="4"/>
  <c r="AS2" i="4"/>
  <c r="BV1" i="4"/>
  <c r="BT1" i="4"/>
  <c r="BT2" i="4"/>
  <c r="CT57" i="4"/>
  <c r="CT53" i="4"/>
  <c r="CT54" i="4"/>
  <c r="CT52" i="4"/>
  <c r="CM57" i="4"/>
  <c r="CM54" i="4"/>
  <c r="CM53" i="4"/>
  <c r="CM51" i="4"/>
  <c r="CI58" i="4"/>
  <c r="CI56" i="4"/>
  <c r="CI55" i="4"/>
  <c r="CI52" i="4"/>
  <c r="CI50" i="4"/>
  <c r="CE57" i="4"/>
  <c r="CE54" i="4"/>
  <c r="CE53" i="4"/>
  <c r="CE51" i="4"/>
  <c r="CA58" i="4"/>
  <c r="CA56" i="4"/>
  <c r="CA53" i="4"/>
  <c r="BW58" i="4"/>
  <c r="BW55" i="4"/>
  <c r="BW50" i="4"/>
  <c r="BS54" i="4"/>
  <c r="BS51" i="4"/>
  <c r="BO56" i="4"/>
  <c r="BO52" i="4"/>
  <c r="BJ53" i="4"/>
  <c r="BJ50" i="4"/>
  <c r="BF53" i="4"/>
  <c r="BF51" i="4"/>
  <c r="BD55" i="4"/>
  <c r="BD50" i="4"/>
  <c r="BB53" i="4"/>
  <c r="BB51" i="4"/>
  <c r="AZ55" i="4"/>
  <c r="AZ50" i="4"/>
  <c r="AX53" i="4"/>
  <c r="AX51" i="4"/>
  <c r="AV55" i="4"/>
  <c r="AV50" i="4"/>
  <c r="AT54" i="4"/>
  <c r="AT51" i="4"/>
  <c r="AR55" i="4"/>
  <c r="AR57" i="4" s="1"/>
  <c r="AR58" i="4" s="1"/>
  <c r="AR50" i="4"/>
  <c r="AP54" i="4"/>
  <c r="AP51" i="4"/>
  <c r="AN55" i="4"/>
  <c r="AN57" i="4" s="1"/>
  <c r="AN58" i="4" s="1"/>
  <c r="AN50" i="4"/>
  <c r="AL54" i="4"/>
  <c r="AL51" i="4"/>
  <c r="AJ55" i="4"/>
  <c r="AJ57" i="4" s="1"/>
  <c r="AJ50" i="4"/>
  <c r="AH54" i="4"/>
  <c r="AH51" i="4"/>
  <c r="AF55" i="4"/>
  <c r="AF50" i="4"/>
  <c r="E17" i="7" s="1"/>
  <c r="AD54" i="4"/>
  <c r="AD51" i="4"/>
  <c r="AB55" i="4"/>
  <c r="AB57" i="4" s="1"/>
  <c r="AB50" i="4"/>
  <c r="Z54" i="4"/>
  <c r="Z51" i="4"/>
  <c r="N52" i="4"/>
  <c r="H54" i="4"/>
  <c r="H51" i="4"/>
  <c r="CK54" i="4"/>
  <c r="CK51" i="4"/>
  <c r="CG57" i="4"/>
  <c r="CG53" i="4"/>
  <c r="CC54" i="4"/>
  <c r="CC51" i="4"/>
  <c r="BY57" i="4"/>
  <c r="BY53" i="4"/>
  <c r="BU54" i="4"/>
  <c r="BU51" i="4"/>
  <c r="BQ57" i="4"/>
  <c r="BQ53" i="4"/>
  <c r="BM54" i="4"/>
  <c r="BM51" i="4"/>
  <c r="BK57" i="4"/>
  <c r="BK53" i="4"/>
  <c r="BH51" i="4"/>
  <c r="X52" i="4"/>
  <c r="V53" i="4"/>
  <c r="T52" i="4"/>
  <c r="R53" i="4"/>
  <c r="P52" i="4"/>
  <c r="L53" i="4"/>
  <c r="J52" i="4"/>
  <c r="AH4" i="4"/>
  <c r="CU2" i="4"/>
  <c r="R1" i="4"/>
  <c r="R58" i="4"/>
  <c r="I4" i="4"/>
  <c r="G4" i="4"/>
  <c r="AJ1" i="4"/>
  <c r="AH1" i="4"/>
  <c r="AJ2" i="4"/>
  <c r="AH2" i="4"/>
  <c r="AJ3" i="4"/>
  <c r="AH3" i="4"/>
  <c r="BK2" i="4"/>
  <c r="BI2" i="4"/>
  <c r="BK3" i="4"/>
  <c r="BI3" i="4"/>
  <c r="AL57" i="4"/>
  <c r="AL58" i="4" s="1"/>
  <c r="BI55" i="4"/>
  <c r="BI57" i="4" s="1"/>
  <c r="BI52" i="4"/>
  <c r="BI50" i="4"/>
  <c r="BI58" i="4" s="1"/>
  <c r="BG55" i="4"/>
  <c r="BG52" i="4"/>
  <c r="BG50" i="4"/>
  <c r="BE55" i="4"/>
  <c r="BE52" i="4"/>
  <c r="BE50" i="4"/>
  <c r="BC55" i="4"/>
  <c r="BC57" i="4" s="1"/>
  <c r="BC52" i="4"/>
  <c r="BC50" i="4"/>
  <c r="BC58" i="4" s="1"/>
  <c r="BA55" i="4"/>
  <c r="BA57" i="4" s="1"/>
  <c r="BA52" i="4"/>
  <c r="BA50" i="4"/>
  <c r="AY55" i="4"/>
  <c r="AY52" i="4"/>
  <c r="AY50" i="4"/>
  <c r="AW55" i="4"/>
  <c r="AW57" i="4" s="1"/>
  <c r="AW52" i="4"/>
  <c r="AW50" i="4"/>
  <c r="AU55" i="4"/>
  <c r="AU53" i="4"/>
  <c r="AU50" i="4"/>
  <c r="AU58" i="4" s="1"/>
  <c r="AS55" i="4"/>
  <c r="AS53" i="4"/>
  <c r="AS50" i="4"/>
  <c r="AQ55" i="4"/>
  <c r="AQ57" i="4" s="1"/>
  <c r="AQ53" i="4"/>
  <c r="AQ50" i="4"/>
  <c r="AO55" i="4"/>
  <c r="AO53" i="4"/>
  <c r="AO50" i="4"/>
  <c r="AM55" i="4"/>
  <c r="AM53" i="4"/>
  <c r="AM50" i="4"/>
  <c r="AK55" i="4"/>
  <c r="AK53" i="4"/>
  <c r="AK50" i="4"/>
  <c r="AI55" i="4"/>
  <c r="AI57" i="4" s="1"/>
  <c r="AI58" i="4" s="1"/>
  <c r="AI53" i="4"/>
  <c r="AI50" i="4"/>
  <c r="AG55" i="4"/>
  <c r="AG53" i="4"/>
  <c r="AG50" i="4"/>
  <c r="AE55" i="4"/>
  <c r="AE57" i="4" s="1"/>
  <c r="AE53" i="4"/>
  <c r="AE50" i="4"/>
  <c r="AC55" i="4"/>
  <c r="AC53" i="4"/>
  <c r="AC50" i="4"/>
  <c r="AA55" i="4"/>
  <c r="AA53" i="4"/>
  <c r="AA50" i="4"/>
  <c r="Y55" i="4"/>
  <c r="J28" i="7" s="1"/>
  <c r="Y53" i="4"/>
  <c r="H28" i="7" s="1"/>
  <c r="M54" i="4"/>
  <c r="M52" i="4"/>
  <c r="M51" i="4"/>
  <c r="I55" i="4"/>
  <c r="I57" i="4" s="1"/>
  <c r="I53" i="4"/>
  <c r="W55" i="4"/>
  <c r="W53" i="4"/>
  <c r="U55" i="4"/>
  <c r="U57" i="4" s="1"/>
  <c r="U53" i="4"/>
  <c r="S55" i="4"/>
  <c r="S57" i="4" s="1"/>
  <c r="S53" i="4"/>
  <c r="Q55" i="4"/>
  <c r="Q53" i="4"/>
  <c r="O55" i="4"/>
  <c r="O53" i="4"/>
  <c r="H4" i="7" s="1"/>
  <c r="O50" i="4"/>
  <c r="E4" i="7" s="1"/>
  <c r="G55" i="4"/>
  <c r="G57" i="4" s="1"/>
  <c r="G53" i="4"/>
  <c r="G50" i="4"/>
  <c r="G58" i="4" s="1"/>
  <c r="BG57" i="4"/>
  <c r="BA58" i="4"/>
  <c r="AU57" i="4"/>
  <c r="I58" i="4"/>
  <c r="K22" i="7"/>
  <c r="A19" i="67" s="1"/>
  <c r="Q57" i="4"/>
  <c r="N57" i="4"/>
  <c r="AA57" i="4"/>
  <c r="AA58" i="4" s="1"/>
  <c r="CL2" i="4"/>
  <c r="CJ2" i="4"/>
  <c r="CJ3" i="4"/>
  <c r="CZ52" i="4"/>
  <c r="CZ54" i="4"/>
  <c r="CZ53" i="4"/>
  <c r="CZ57" i="4"/>
  <c r="CZ50" i="4"/>
  <c r="CZ51" i="4"/>
  <c r="CZ56" i="4"/>
  <c r="CZ55" i="4"/>
  <c r="CZ58" i="4"/>
  <c r="CV52" i="4"/>
  <c r="CV54" i="4"/>
  <c r="CV53" i="4"/>
  <c r="CV57" i="4"/>
  <c r="CV50" i="4"/>
  <c r="CV51" i="4"/>
  <c r="CV56" i="4"/>
  <c r="CV55" i="4"/>
  <c r="CV58" i="4"/>
  <c r="CR50" i="4"/>
  <c r="CR51" i="4"/>
  <c r="CR56" i="4"/>
  <c r="CR55" i="4"/>
  <c r="CR58" i="4"/>
  <c r="CR52" i="4"/>
  <c r="CR54" i="4"/>
  <c r="CR53" i="4"/>
  <c r="CR57" i="4"/>
  <c r="CN52" i="4"/>
  <c r="CN54" i="4"/>
  <c r="CN53" i="4"/>
  <c r="CN57" i="4"/>
  <c r="CN50" i="4"/>
  <c r="CN51" i="4"/>
  <c r="CN56" i="4"/>
  <c r="CN55" i="4"/>
  <c r="CN58" i="4"/>
  <c r="L29" i="48"/>
  <c r="P11" i="71"/>
  <c r="P7" i="71"/>
  <c r="P10" i="71"/>
  <c r="P6" i="71"/>
  <c r="P13" i="71"/>
  <c r="P9" i="71"/>
  <c r="P12" i="71"/>
  <c r="P8" i="71"/>
  <c r="A1" i="71"/>
  <c r="F5" i="4"/>
  <c r="F53" i="4"/>
  <c r="F54" i="4"/>
  <c r="F50" i="4"/>
  <c r="F55" i="4"/>
  <c r="F51" i="4"/>
  <c r="DG51" i="4" s="1"/>
  <c r="F52" i="4"/>
  <c r="D45" i="4"/>
  <c r="D44" i="4"/>
  <c r="DD44" i="4" s="1"/>
  <c r="D43" i="4"/>
  <c r="D42" i="4"/>
  <c r="E42" i="4" s="1"/>
  <c r="D41" i="4"/>
  <c r="D40" i="4"/>
  <c r="DD40" i="4" s="1"/>
  <c r="F7" i="4"/>
  <c r="D9" i="4"/>
  <c r="DD9" i="4" s="1"/>
  <c r="D48" i="4"/>
  <c r="DD48" i="4" s="1"/>
  <c r="D47" i="4"/>
  <c r="D46" i="4"/>
  <c r="DD46" i="4" s="1"/>
  <c r="C34" i="64"/>
  <c r="D39" i="4"/>
  <c r="DE39" i="4" s="1"/>
  <c r="C32" i="64"/>
  <c r="D37" i="4"/>
  <c r="DC37" i="4" s="1"/>
  <c r="C30" i="64"/>
  <c r="D35" i="4"/>
  <c r="DE35" i="4" s="1"/>
  <c r="C28" i="64"/>
  <c r="D33" i="4"/>
  <c r="DC33" i="4" s="1"/>
  <c r="C26" i="64"/>
  <c r="D31" i="4"/>
  <c r="DE31" i="4" s="1"/>
  <c r="C24" i="64"/>
  <c r="D29" i="4"/>
  <c r="E29" i="4" s="1"/>
  <c r="C22" i="64"/>
  <c r="D27" i="4"/>
  <c r="DE27" i="4" s="1"/>
  <c r="C20" i="64"/>
  <c r="D25" i="4"/>
  <c r="DC25" i="4" s="1"/>
  <c r="C18" i="64"/>
  <c r="D23" i="4"/>
  <c r="DC23" i="4" s="1"/>
  <c r="C16" i="64"/>
  <c r="D21" i="4"/>
  <c r="DC21" i="4" s="1"/>
  <c r="C14" i="64"/>
  <c r="D19" i="4"/>
  <c r="DE19" i="4" s="1"/>
  <c r="C12" i="64"/>
  <c r="D17" i="4"/>
  <c r="DE17" i="4" s="1"/>
  <c r="C10" i="64"/>
  <c r="D15" i="4"/>
  <c r="DC15" i="4" s="1"/>
  <c r="Y51" i="48"/>
  <c r="X19" i="48" s="1"/>
  <c r="Y53" i="48"/>
  <c r="X21" i="48" s="1"/>
  <c r="Y49" i="48"/>
  <c r="X17" i="48" s="1"/>
  <c r="Y50" i="48"/>
  <c r="X18" i="48" s="1"/>
  <c r="Y52" i="48"/>
  <c r="X20" i="48" s="1"/>
  <c r="Y54" i="48"/>
  <c r="X22" i="48" s="1"/>
  <c r="Y65" i="48"/>
  <c r="Z19" i="48" s="1"/>
  <c r="Y67" i="48"/>
  <c r="Z21" i="48" s="1"/>
  <c r="Y63" i="48"/>
  <c r="Z17" i="48" s="1"/>
  <c r="Y64" i="48"/>
  <c r="Z18" i="48" s="1"/>
  <c r="Y66" i="48"/>
  <c r="Z20" i="48" s="1"/>
  <c r="Y68" i="48"/>
  <c r="Z22" i="48" s="1"/>
  <c r="C33" i="64"/>
  <c r="D38" i="4"/>
  <c r="DD38" i="4" s="1"/>
  <c r="C31" i="64"/>
  <c r="D36" i="4"/>
  <c r="DD36" i="4" s="1"/>
  <c r="C29" i="64"/>
  <c r="D34" i="4"/>
  <c r="DD34" i="4" s="1"/>
  <c r="C27" i="64"/>
  <c r="D32" i="4"/>
  <c r="E32" i="4" s="1"/>
  <c r="C25" i="64"/>
  <c r="D30" i="4"/>
  <c r="DD30" i="4" s="1"/>
  <c r="C23" i="64"/>
  <c r="D28" i="4"/>
  <c r="DD28" i="4" s="1"/>
  <c r="C21" i="64"/>
  <c r="D26" i="4"/>
  <c r="DC26" i="4" s="1"/>
  <c r="C19" i="64"/>
  <c r="D24" i="4"/>
  <c r="DD24" i="4" s="1"/>
  <c r="C17" i="64"/>
  <c r="D22" i="4"/>
  <c r="DD22" i="4" s="1"/>
  <c r="C15" i="64"/>
  <c r="D20" i="4"/>
  <c r="E20" i="4" s="1"/>
  <c r="C13" i="64"/>
  <c r="D18" i="4"/>
  <c r="DD18" i="4" s="1"/>
  <c r="C11" i="64"/>
  <c r="D16" i="4"/>
  <c r="DF16" i="4" s="1"/>
  <c r="C9" i="64"/>
  <c r="D14" i="4"/>
  <c r="DD14" i="4" s="1"/>
  <c r="Y44" i="48"/>
  <c r="W19" i="48" s="1"/>
  <c r="Y46" i="48"/>
  <c r="W21" i="48" s="1"/>
  <c r="Y42" i="48"/>
  <c r="W17" i="48" s="1"/>
  <c r="Y43" i="48"/>
  <c r="W18" i="48" s="1"/>
  <c r="Y45" i="48"/>
  <c r="W20" i="48" s="1"/>
  <c r="Y47" i="48"/>
  <c r="W22" i="48" s="1"/>
  <c r="Y58" i="48"/>
  <c r="Y19" i="48" s="1"/>
  <c r="Y60" i="48"/>
  <c r="Y21" i="48" s="1"/>
  <c r="Y56" i="48"/>
  <c r="Y17" i="48" s="1"/>
  <c r="Y57" i="48"/>
  <c r="Y18" i="48" s="1"/>
  <c r="Y59" i="48"/>
  <c r="Y20" i="48" s="1"/>
  <c r="Y61" i="48"/>
  <c r="Y22" i="48" s="1"/>
  <c r="D13" i="4"/>
  <c r="DC13" i="4" s="1"/>
  <c r="D12" i="4"/>
  <c r="DE12" i="4" s="1"/>
  <c r="D11" i="4"/>
  <c r="E11" i="4" s="1"/>
  <c r="D10" i="4"/>
  <c r="DF10" i="4" s="1"/>
  <c r="L37" i="7"/>
  <c r="R2" i="4"/>
  <c r="G2" i="4"/>
  <c r="DC41" i="4"/>
  <c r="DC36" i="4"/>
  <c r="F1" i="71"/>
  <c r="R1" i="71" s="1"/>
  <c r="F1" i="7"/>
  <c r="H1" i="71"/>
  <c r="T1" i="71" s="1"/>
  <c r="H1" i="7"/>
  <c r="J1" i="71"/>
  <c r="V1" i="71" s="1"/>
  <c r="J1" i="7"/>
  <c r="DC48" i="4"/>
  <c r="DC47" i="4"/>
  <c r="DE46" i="4"/>
  <c r="DC45" i="4"/>
  <c r="DC43" i="4"/>
  <c r="DD25" i="4"/>
  <c r="DD21" i="4"/>
  <c r="G1" i="71"/>
  <c r="S1" i="71" s="1"/>
  <c r="G1" i="7"/>
  <c r="I1" i="71"/>
  <c r="U1" i="71" s="1"/>
  <c r="I1" i="7"/>
  <c r="BG58" i="4"/>
  <c r="BJ58" i="4"/>
  <c r="Y37" i="48"/>
  <c r="V19" i="48" s="1"/>
  <c r="Y39" i="48"/>
  <c r="V21" i="48" s="1"/>
  <c r="Y35" i="48"/>
  <c r="V17" i="48" s="1"/>
  <c r="Y36" i="48"/>
  <c r="V18" i="48" s="1"/>
  <c r="Y38" i="48"/>
  <c r="V20" i="48" s="1"/>
  <c r="Y40" i="48"/>
  <c r="V22" i="48" s="1"/>
  <c r="E1" i="71"/>
  <c r="Q1" i="71" s="1"/>
  <c r="E1" i="7"/>
  <c r="N58" i="4"/>
  <c r="AT58" i="4"/>
  <c r="P3" i="64"/>
  <c r="B63" i="71"/>
  <c r="B63" i="7"/>
  <c r="B62" i="71"/>
  <c r="L16" i="48"/>
  <c r="U58" i="4"/>
  <c r="AQ58" i="4"/>
  <c r="L41" i="7"/>
  <c r="AM57" i="4"/>
  <c r="F57" i="4"/>
  <c r="O57" i="4"/>
  <c r="J4" i="7"/>
  <c r="L58" i="4"/>
  <c r="AF57" i="4" l="1"/>
  <c r="D17" i="7" s="1"/>
  <c r="J17" i="7"/>
  <c r="T58" i="4"/>
  <c r="K58" i="4"/>
  <c r="Q58" i="4"/>
  <c r="DG52" i="4"/>
  <c r="DD42" i="4"/>
  <c r="DE44" i="4"/>
  <c r="DC40" i="4"/>
  <c r="P4" i="64"/>
  <c r="P5" i="64" s="1"/>
  <c r="P6" i="64" s="1"/>
  <c r="O4" i="64"/>
  <c r="O5" i="64" s="1"/>
  <c r="O6" i="64" s="1"/>
  <c r="O7" i="64" s="1"/>
  <c r="O8" i="64" s="1"/>
  <c r="O9" i="64" s="1"/>
  <c r="O10" i="64" s="1"/>
  <c r="O11" i="64" s="1"/>
  <c r="O12" i="64" s="1"/>
  <c r="O13" i="64" s="1"/>
  <c r="O14" i="64" s="1"/>
  <c r="O15" i="64" s="1"/>
  <c r="O16" i="64" s="1"/>
  <c r="O17" i="64" s="1"/>
  <c r="O18" i="64" s="1"/>
  <c r="O19" i="64" s="1"/>
  <c r="O20" i="64" s="1"/>
  <c r="O21" i="64" s="1"/>
  <c r="O22" i="64" s="1"/>
  <c r="O23" i="64" s="1"/>
  <c r="O24" i="64" s="1"/>
  <c r="O25" i="64" s="1"/>
  <c r="O26" i="64" s="1"/>
  <c r="O27" i="64" s="1"/>
  <c r="O28" i="64" s="1"/>
  <c r="O29" i="64" s="1"/>
  <c r="O30" i="64" s="1"/>
  <c r="O31" i="64" s="1"/>
  <c r="O32" i="64" s="1"/>
  <c r="O33" i="64" s="1"/>
  <c r="O34" i="64" s="1"/>
  <c r="O35" i="64" s="1"/>
  <c r="O36" i="64" s="1"/>
  <c r="O37" i="64" s="1"/>
  <c r="O38" i="64" s="1"/>
  <c r="O39" i="64" s="1"/>
  <c r="O40" i="64" s="1"/>
  <c r="O41" i="64" s="1"/>
  <c r="O42" i="64" s="1"/>
  <c r="O43" i="64" s="1"/>
  <c r="AU9" i="69"/>
  <c r="L3" i="64"/>
  <c r="AP9" i="69"/>
  <c r="K3" i="64"/>
  <c r="DG55" i="4"/>
  <c r="DE34" i="4"/>
  <c r="DE38" i="4"/>
  <c r="K9" i="64"/>
  <c r="AR17" i="69" s="1"/>
  <c r="AS17" i="69" s="1"/>
  <c r="M9" i="64"/>
  <c r="L9" i="64"/>
  <c r="K11" i="64"/>
  <c r="AP19" i="69" s="1"/>
  <c r="AQ19" i="69" s="1"/>
  <c r="M11" i="64"/>
  <c r="L11" i="64"/>
  <c r="K13" i="64"/>
  <c r="AR21" i="69" s="1"/>
  <c r="AS21" i="69" s="1"/>
  <c r="M13" i="64"/>
  <c r="L13" i="64"/>
  <c r="K15" i="64"/>
  <c r="AP23" i="69" s="1"/>
  <c r="AQ23" i="69" s="1"/>
  <c r="M15" i="64"/>
  <c r="L15" i="64"/>
  <c r="L17" i="64"/>
  <c r="K17" i="64"/>
  <c r="AR25" i="69" s="1"/>
  <c r="AS25" i="69" s="1"/>
  <c r="M17" i="64"/>
  <c r="L19" i="64"/>
  <c r="K19" i="64"/>
  <c r="AP27" i="69" s="1"/>
  <c r="AQ27" i="69" s="1"/>
  <c r="M19" i="64"/>
  <c r="L21" i="64"/>
  <c r="K21" i="64"/>
  <c r="AR29" i="69" s="1"/>
  <c r="AS29" i="69" s="1"/>
  <c r="M21" i="64"/>
  <c r="L23" i="64"/>
  <c r="K23" i="64"/>
  <c r="AR31" i="69" s="1"/>
  <c r="AS31" i="69" s="1"/>
  <c r="M23" i="64"/>
  <c r="L25" i="64"/>
  <c r="K25" i="64"/>
  <c r="AP33" i="69" s="1"/>
  <c r="AQ33" i="69" s="1"/>
  <c r="M25" i="64"/>
  <c r="L27" i="64"/>
  <c r="K27" i="64"/>
  <c r="AR35" i="69" s="1"/>
  <c r="AS35" i="69" s="1"/>
  <c r="M27" i="64"/>
  <c r="L29" i="64"/>
  <c r="K29" i="64"/>
  <c r="AP37" i="69" s="1"/>
  <c r="AQ37" i="69" s="1"/>
  <c r="M29" i="64"/>
  <c r="L31" i="64"/>
  <c r="K31" i="64"/>
  <c r="AP39" i="69" s="1"/>
  <c r="AQ39" i="69" s="1"/>
  <c r="M31" i="64"/>
  <c r="L33" i="64"/>
  <c r="K33" i="64"/>
  <c r="AR41" i="69" s="1"/>
  <c r="AS41" i="69" s="1"/>
  <c r="M33" i="64"/>
  <c r="K10" i="64"/>
  <c r="AP18" i="69" s="1"/>
  <c r="AQ18" i="69" s="1"/>
  <c r="M10" i="64"/>
  <c r="L10" i="64"/>
  <c r="K12" i="64"/>
  <c r="AR20" i="69" s="1"/>
  <c r="AS20" i="69" s="1"/>
  <c r="M12" i="64"/>
  <c r="L12" i="64"/>
  <c r="K14" i="64"/>
  <c r="AP22" i="69" s="1"/>
  <c r="AQ22" i="69" s="1"/>
  <c r="M14" i="64"/>
  <c r="L14" i="64"/>
  <c r="L16" i="64"/>
  <c r="M16" i="64"/>
  <c r="K16" i="64"/>
  <c r="AR24" i="69" s="1"/>
  <c r="AS24" i="69" s="1"/>
  <c r="L18" i="64"/>
  <c r="K18" i="64"/>
  <c r="AP26" i="69" s="1"/>
  <c r="AQ26" i="69" s="1"/>
  <c r="M18" i="64"/>
  <c r="L20" i="64"/>
  <c r="K20" i="64"/>
  <c r="AR28" i="69" s="1"/>
  <c r="AS28" i="69" s="1"/>
  <c r="M20" i="64"/>
  <c r="L22" i="64"/>
  <c r="K22" i="64"/>
  <c r="AP30" i="69" s="1"/>
  <c r="AQ30" i="69" s="1"/>
  <c r="M22" i="64"/>
  <c r="L24" i="64"/>
  <c r="K24" i="64"/>
  <c r="AR32" i="69" s="1"/>
  <c r="AS32" i="69" s="1"/>
  <c r="M24" i="64"/>
  <c r="L26" i="64"/>
  <c r="K26" i="64"/>
  <c r="AP34" i="69" s="1"/>
  <c r="AQ34" i="69" s="1"/>
  <c r="M26" i="64"/>
  <c r="L28" i="64"/>
  <c r="K28" i="64"/>
  <c r="AP36" i="69" s="1"/>
  <c r="AQ36" i="69" s="1"/>
  <c r="M28" i="64"/>
  <c r="L30" i="64"/>
  <c r="K30" i="64"/>
  <c r="AR38" i="69" s="1"/>
  <c r="AS38" i="69" s="1"/>
  <c r="M30" i="64"/>
  <c r="L32" i="64"/>
  <c r="K32" i="64"/>
  <c r="AR40" i="69" s="1"/>
  <c r="AS40" i="69" s="1"/>
  <c r="M32" i="64"/>
  <c r="L34" i="64"/>
  <c r="K34" i="64"/>
  <c r="AP42" i="69" s="1"/>
  <c r="AQ42" i="69" s="1"/>
  <c r="M34" i="64"/>
  <c r="K6" i="64"/>
  <c r="AR14" i="69" s="1"/>
  <c r="AS14" i="69" s="1"/>
  <c r="M6" i="64"/>
  <c r="L6" i="64"/>
  <c r="K8" i="64"/>
  <c r="AP16" i="69" s="1"/>
  <c r="AQ16" i="69" s="1"/>
  <c r="M8" i="64"/>
  <c r="L8" i="64"/>
  <c r="L36" i="64"/>
  <c r="K36" i="64"/>
  <c r="AR44" i="69" s="1"/>
  <c r="AS44" i="69" s="1"/>
  <c r="M36" i="64"/>
  <c r="L38" i="64"/>
  <c r="K38" i="64"/>
  <c r="AR46" i="69" s="1"/>
  <c r="AS46" i="69" s="1"/>
  <c r="M38" i="64"/>
  <c r="L40" i="64"/>
  <c r="K40" i="64"/>
  <c r="AR48" i="69" s="1"/>
  <c r="AS48" i="69" s="1"/>
  <c r="M40" i="64"/>
  <c r="L42" i="64"/>
  <c r="K42" i="64"/>
  <c r="AR50" i="69" s="1"/>
  <c r="AS50" i="69" s="1"/>
  <c r="M42" i="64"/>
  <c r="M4" i="64"/>
  <c r="L4" i="64"/>
  <c r="K4" i="64"/>
  <c r="AR12" i="69" s="1"/>
  <c r="AS12" i="69" s="1"/>
  <c r="K5" i="64"/>
  <c r="AR13" i="69" s="1"/>
  <c r="AS13" i="69" s="1"/>
  <c r="M5" i="64"/>
  <c r="L5" i="64"/>
  <c r="K7" i="64"/>
  <c r="AP15" i="69" s="1"/>
  <c r="AQ15" i="69" s="1"/>
  <c r="M7" i="64"/>
  <c r="L7" i="64"/>
  <c r="L35" i="64"/>
  <c r="K35" i="64"/>
  <c r="AR43" i="69" s="1"/>
  <c r="AS43" i="69" s="1"/>
  <c r="M35" i="64"/>
  <c r="L37" i="64"/>
  <c r="K37" i="64"/>
  <c r="AR45" i="69" s="1"/>
  <c r="AS45" i="69" s="1"/>
  <c r="M37" i="64"/>
  <c r="L39" i="64"/>
  <c r="K39" i="64"/>
  <c r="AP47" i="69" s="1"/>
  <c r="AQ47" i="69" s="1"/>
  <c r="M39" i="64"/>
  <c r="L41" i="64"/>
  <c r="K41" i="64"/>
  <c r="AR49" i="69" s="1"/>
  <c r="AS49" i="69" s="1"/>
  <c r="M41" i="64"/>
  <c r="K43" i="64"/>
  <c r="AR51" i="69" s="1"/>
  <c r="AS51" i="69" s="1"/>
  <c r="M43" i="64"/>
  <c r="L43" i="64"/>
  <c r="K49" i="7"/>
  <c r="A38" i="67" s="1"/>
  <c r="K23" i="7"/>
  <c r="A21" i="67" s="1"/>
  <c r="K9" i="7"/>
  <c r="A11" i="67" s="1"/>
  <c r="U3" i="64"/>
  <c r="U4" i="64" s="1"/>
  <c r="U5" i="64" s="1"/>
  <c r="U6" i="64" s="1"/>
  <c r="U7" i="64" s="1"/>
  <c r="U8" i="64" s="1"/>
  <c r="U9" i="64" s="1"/>
  <c r="U10" i="64" s="1"/>
  <c r="U11" i="64" s="1"/>
  <c r="U12" i="64" s="1"/>
  <c r="U13" i="64" s="1"/>
  <c r="U14" i="64" s="1"/>
  <c r="U15" i="64" s="1"/>
  <c r="U16" i="64" s="1"/>
  <c r="U17" i="64" s="1"/>
  <c r="U18" i="64" s="1"/>
  <c r="U19" i="64" s="1"/>
  <c r="U20" i="64" s="1"/>
  <c r="U21" i="64" s="1"/>
  <c r="U22" i="64" s="1"/>
  <c r="U23" i="64" s="1"/>
  <c r="U24" i="64" s="1"/>
  <c r="U25" i="64" s="1"/>
  <c r="U26" i="64" s="1"/>
  <c r="U27" i="64" s="1"/>
  <c r="U28" i="64" s="1"/>
  <c r="U29" i="64" s="1"/>
  <c r="U30" i="64" s="1"/>
  <c r="U31" i="64" s="1"/>
  <c r="U32" i="64" s="1"/>
  <c r="U33" i="64" s="1"/>
  <c r="U34" i="64" s="1"/>
  <c r="U35" i="64" s="1"/>
  <c r="U36" i="64" s="1"/>
  <c r="U37" i="64" s="1"/>
  <c r="U38" i="64" s="1"/>
  <c r="U39" i="64" s="1"/>
  <c r="U40" i="64" s="1"/>
  <c r="U41" i="64" s="1"/>
  <c r="U42" i="64" s="1"/>
  <c r="U43" i="64" s="1"/>
  <c r="M57" i="4"/>
  <c r="DG53" i="4"/>
  <c r="L8" i="7"/>
  <c r="AR33" i="69"/>
  <c r="AS33" i="69" s="1"/>
  <c r="AZ9" i="69"/>
  <c r="W3" i="64"/>
  <c r="W4" i="64" s="1"/>
  <c r="W5" i="64" s="1"/>
  <c r="W6" i="64" s="1"/>
  <c r="W7" i="64" s="1"/>
  <c r="W8" i="64" s="1"/>
  <c r="W9" i="64" s="1"/>
  <c r="W10" i="64" s="1"/>
  <c r="W11" i="64" s="1"/>
  <c r="W12" i="64" s="1"/>
  <c r="W13" i="64" s="1"/>
  <c r="W14" i="64" s="1"/>
  <c r="W15" i="64" s="1"/>
  <c r="W16" i="64" s="1"/>
  <c r="W17" i="64" s="1"/>
  <c r="W18" i="64" s="1"/>
  <c r="W19" i="64" s="1"/>
  <c r="W20" i="64" s="1"/>
  <c r="W21" i="64" s="1"/>
  <c r="W22" i="64" s="1"/>
  <c r="W23" i="64" s="1"/>
  <c r="W24" i="64" s="1"/>
  <c r="W25" i="64" s="1"/>
  <c r="W26" i="64" s="1"/>
  <c r="W27" i="64" s="1"/>
  <c r="W28" i="64" s="1"/>
  <c r="W29" i="64" s="1"/>
  <c r="W30" i="64" s="1"/>
  <c r="W31" i="64" s="1"/>
  <c r="W32" i="64" s="1"/>
  <c r="W33" i="64" s="1"/>
  <c r="W34" i="64" s="1"/>
  <c r="W35" i="64" s="1"/>
  <c r="W36" i="64" s="1"/>
  <c r="W37" i="64" s="1"/>
  <c r="W38" i="64" s="1"/>
  <c r="W39" i="64" s="1"/>
  <c r="W40" i="64" s="1"/>
  <c r="W41" i="64" s="1"/>
  <c r="W42" i="64" s="1"/>
  <c r="W43" i="64" s="1"/>
  <c r="K8" i="7"/>
  <c r="A10" i="67" s="1"/>
  <c r="K30" i="7"/>
  <c r="A26" i="67" s="1"/>
  <c r="DE23" i="4"/>
  <c r="DC46" i="4"/>
  <c r="DE48" i="4"/>
  <c r="DC35" i="4"/>
  <c r="DE37" i="4"/>
  <c r="DE15" i="4"/>
  <c r="K20" i="7"/>
  <c r="A7" i="67" s="1"/>
  <c r="DD12" i="4"/>
  <c r="DC18" i="4"/>
  <c r="DE30" i="4"/>
  <c r="DD10" i="4"/>
  <c r="DE14" i="4"/>
  <c r="DC16" i="4"/>
  <c r="DD20" i="4"/>
  <c r="DE22" i="4"/>
  <c r="DC24" i="4"/>
  <c r="DC29" i="4"/>
  <c r="DD33" i="4"/>
  <c r="DC14" i="4"/>
  <c r="DE16" i="4"/>
  <c r="DE18" i="4"/>
  <c r="DF20" i="4"/>
  <c r="DC22" i="4"/>
  <c r="DE24" i="4"/>
  <c r="K40" i="7"/>
  <c r="A44" i="67" s="1"/>
  <c r="K11" i="7"/>
  <c r="A13" i="67" s="1"/>
  <c r="L38" i="7"/>
  <c r="K37" i="7"/>
  <c r="A41" i="67" s="1"/>
  <c r="DF11" i="4"/>
  <c r="DD13" i="4"/>
  <c r="DC12" i="4"/>
  <c r="DD16" i="4"/>
  <c r="E16" i="4"/>
  <c r="DC20" i="4"/>
  <c r="DE20" i="4"/>
  <c r="DC30" i="4"/>
  <c r="DD32" i="4"/>
  <c r="DC34" i="4"/>
  <c r="DE36" i="4"/>
  <c r="DC38" i="4"/>
  <c r="DE26" i="4"/>
  <c r="L11" i="7"/>
  <c r="L40" i="7"/>
  <c r="L16" i="7"/>
  <c r="L9" i="7"/>
  <c r="L25" i="7"/>
  <c r="L22" i="7"/>
  <c r="DF42" i="4"/>
  <c r="DC44" i="4"/>
  <c r="DE11" i="4"/>
  <c r="AP29" i="69"/>
  <c r="AQ29" i="69" s="1"/>
  <c r="F28" i="71"/>
  <c r="H28" i="71"/>
  <c r="J28" i="71"/>
  <c r="J6" i="71"/>
  <c r="J8" i="71"/>
  <c r="J10" i="71"/>
  <c r="J12" i="71"/>
  <c r="J14" i="71"/>
  <c r="J17" i="71"/>
  <c r="J19" i="71"/>
  <c r="J21" i="71"/>
  <c r="J23" i="71"/>
  <c r="J25" i="71"/>
  <c r="J27" i="71"/>
  <c r="J30" i="71"/>
  <c r="J32" i="71"/>
  <c r="J34" i="71"/>
  <c r="J36" i="71"/>
  <c r="J38" i="71"/>
  <c r="J40" i="71"/>
  <c r="J42" i="71"/>
  <c r="J44" i="71"/>
  <c r="J46" i="71"/>
  <c r="J48" i="71"/>
  <c r="J50" i="71"/>
  <c r="J52" i="71"/>
  <c r="J54" i="71"/>
  <c r="J56" i="71"/>
  <c r="J4" i="71"/>
  <c r="F5" i="71"/>
  <c r="H5" i="71"/>
  <c r="E6" i="71"/>
  <c r="G6" i="71"/>
  <c r="I6" i="71"/>
  <c r="F7" i="71"/>
  <c r="H7" i="71"/>
  <c r="E8" i="71"/>
  <c r="G8" i="71"/>
  <c r="I8" i="71"/>
  <c r="F9" i="71"/>
  <c r="H9" i="71"/>
  <c r="E10" i="71"/>
  <c r="G10" i="71"/>
  <c r="I10" i="71"/>
  <c r="F11" i="71"/>
  <c r="H11" i="71"/>
  <c r="E12" i="71"/>
  <c r="G12" i="71"/>
  <c r="I12" i="71"/>
  <c r="F13" i="71"/>
  <c r="H13" i="71"/>
  <c r="E14" i="71"/>
  <c r="G14" i="71"/>
  <c r="I14" i="71"/>
  <c r="F15" i="71"/>
  <c r="H15" i="71"/>
  <c r="E16" i="71"/>
  <c r="G16" i="71"/>
  <c r="I16" i="71"/>
  <c r="F17" i="71"/>
  <c r="H17" i="71"/>
  <c r="E18" i="71"/>
  <c r="G18" i="71"/>
  <c r="I18" i="71"/>
  <c r="F19" i="71"/>
  <c r="H19" i="71"/>
  <c r="E20" i="71"/>
  <c r="G20" i="71"/>
  <c r="I20" i="71"/>
  <c r="F21" i="71"/>
  <c r="H21" i="71"/>
  <c r="E22" i="71"/>
  <c r="G22" i="71"/>
  <c r="I22" i="71"/>
  <c r="F23" i="71"/>
  <c r="H23" i="71"/>
  <c r="E24" i="71"/>
  <c r="G24" i="71"/>
  <c r="I24" i="71"/>
  <c r="F25" i="71"/>
  <c r="H25" i="71"/>
  <c r="E26" i="71"/>
  <c r="G26" i="71"/>
  <c r="I26" i="71"/>
  <c r="F27" i="71"/>
  <c r="H27" i="71"/>
  <c r="E29" i="71"/>
  <c r="G29" i="71"/>
  <c r="I29" i="71"/>
  <c r="F30" i="71"/>
  <c r="H30" i="71"/>
  <c r="E31" i="71"/>
  <c r="G31" i="71"/>
  <c r="I31" i="71"/>
  <c r="F32" i="71"/>
  <c r="H32" i="71"/>
  <c r="E33" i="71"/>
  <c r="G33" i="71"/>
  <c r="I33" i="71"/>
  <c r="F34" i="71"/>
  <c r="H34" i="71"/>
  <c r="E35" i="71"/>
  <c r="G35" i="71"/>
  <c r="I35" i="71"/>
  <c r="F36" i="71"/>
  <c r="H36" i="71"/>
  <c r="E37" i="71"/>
  <c r="G37" i="71"/>
  <c r="I37" i="71"/>
  <c r="F38" i="71"/>
  <c r="H38" i="71"/>
  <c r="E39" i="71"/>
  <c r="G39" i="71"/>
  <c r="I39" i="71"/>
  <c r="F40" i="71"/>
  <c r="H40" i="71"/>
  <c r="E41" i="71"/>
  <c r="G41" i="71"/>
  <c r="I41" i="71"/>
  <c r="F42" i="71"/>
  <c r="H42" i="71"/>
  <c r="E43" i="71"/>
  <c r="G43" i="71"/>
  <c r="I43" i="71"/>
  <c r="F44" i="71"/>
  <c r="H44" i="71"/>
  <c r="E45" i="71"/>
  <c r="G45" i="71"/>
  <c r="I45" i="71"/>
  <c r="F46" i="71"/>
  <c r="H46" i="71"/>
  <c r="E47" i="71"/>
  <c r="G47" i="71"/>
  <c r="I47" i="71"/>
  <c r="F48" i="71"/>
  <c r="H48" i="71"/>
  <c r="E49" i="71"/>
  <c r="G49" i="71"/>
  <c r="I49" i="71"/>
  <c r="F50" i="71"/>
  <c r="H50" i="71"/>
  <c r="E51" i="71"/>
  <c r="G51" i="71"/>
  <c r="I51" i="71"/>
  <c r="F52" i="71"/>
  <c r="H52" i="71"/>
  <c r="E53" i="71"/>
  <c r="G53" i="71"/>
  <c r="I53" i="71"/>
  <c r="F54" i="71"/>
  <c r="H54" i="71"/>
  <c r="E55" i="71"/>
  <c r="G55" i="71"/>
  <c r="I55" i="71"/>
  <c r="F56" i="71"/>
  <c r="H56" i="71"/>
  <c r="E57" i="71"/>
  <c r="G57" i="71"/>
  <c r="I57" i="71"/>
  <c r="H4" i="71"/>
  <c r="F4" i="71"/>
  <c r="H55" i="71"/>
  <c r="G56" i="71"/>
  <c r="F57" i="71"/>
  <c r="I4" i="71"/>
  <c r="E4" i="71"/>
  <c r="J16" i="71"/>
  <c r="E28" i="71"/>
  <c r="G28" i="71"/>
  <c r="I28" i="71"/>
  <c r="J5" i="71"/>
  <c r="J7" i="71"/>
  <c r="J9" i="71"/>
  <c r="J11" i="71"/>
  <c r="J13" i="71"/>
  <c r="J15" i="71"/>
  <c r="J18" i="71"/>
  <c r="J20" i="71"/>
  <c r="J22" i="71"/>
  <c r="J24" i="71"/>
  <c r="J26" i="71"/>
  <c r="J29" i="71"/>
  <c r="J31" i="71"/>
  <c r="J33" i="71"/>
  <c r="J35" i="71"/>
  <c r="J37" i="71"/>
  <c r="J39" i="71"/>
  <c r="J41" i="71"/>
  <c r="J43" i="71"/>
  <c r="J45" i="71"/>
  <c r="J47" i="71"/>
  <c r="J49" i="71"/>
  <c r="J51" i="71"/>
  <c r="J53" i="71"/>
  <c r="J55" i="71"/>
  <c r="J57" i="71"/>
  <c r="E5" i="71"/>
  <c r="G5" i="71"/>
  <c r="I5" i="71"/>
  <c r="F6" i="71"/>
  <c r="H6" i="71"/>
  <c r="E7" i="71"/>
  <c r="G7" i="71"/>
  <c r="I7" i="71"/>
  <c r="F8" i="71"/>
  <c r="H8" i="71"/>
  <c r="E9" i="71"/>
  <c r="G9" i="71"/>
  <c r="I9" i="71"/>
  <c r="F10" i="71"/>
  <c r="H10" i="71"/>
  <c r="E11" i="71"/>
  <c r="G11" i="71"/>
  <c r="I11" i="71"/>
  <c r="F12" i="71"/>
  <c r="H12" i="71"/>
  <c r="E13" i="71"/>
  <c r="G13" i="71"/>
  <c r="I13" i="71"/>
  <c r="F14" i="71"/>
  <c r="H14" i="71"/>
  <c r="E15" i="71"/>
  <c r="G15" i="71"/>
  <c r="I15" i="71"/>
  <c r="F16" i="71"/>
  <c r="H16" i="71"/>
  <c r="E17" i="71"/>
  <c r="G17" i="71"/>
  <c r="I17" i="71"/>
  <c r="F18" i="71"/>
  <c r="H18" i="71"/>
  <c r="E19" i="71"/>
  <c r="G19" i="71"/>
  <c r="I19" i="71"/>
  <c r="F20" i="71"/>
  <c r="H20" i="71"/>
  <c r="E21" i="71"/>
  <c r="G21" i="71"/>
  <c r="I21" i="71"/>
  <c r="F22" i="71"/>
  <c r="H22" i="71"/>
  <c r="E23" i="71"/>
  <c r="G23" i="71"/>
  <c r="I23" i="71"/>
  <c r="F24" i="71"/>
  <c r="H24" i="71"/>
  <c r="E25" i="71"/>
  <c r="G25" i="71"/>
  <c r="I25" i="71"/>
  <c r="F26" i="71"/>
  <c r="H26" i="71"/>
  <c r="E27" i="71"/>
  <c r="G27" i="71"/>
  <c r="I27" i="71"/>
  <c r="F29" i="71"/>
  <c r="H29" i="71"/>
  <c r="E30" i="71"/>
  <c r="G30" i="71"/>
  <c r="I30" i="71"/>
  <c r="F31" i="71"/>
  <c r="H31" i="71"/>
  <c r="E32" i="71"/>
  <c r="G32" i="71"/>
  <c r="I32" i="71"/>
  <c r="F33" i="71"/>
  <c r="H33" i="71"/>
  <c r="E34" i="71"/>
  <c r="G34" i="71"/>
  <c r="I34" i="71"/>
  <c r="F35" i="71"/>
  <c r="H35" i="71"/>
  <c r="E36" i="71"/>
  <c r="G36" i="71"/>
  <c r="I36" i="71"/>
  <c r="F37" i="71"/>
  <c r="H37" i="71"/>
  <c r="E38" i="71"/>
  <c r="G38" i="71"/>
  <c r="I38" i="71"/>
  <c r="F39" i="71"/>
  <c r="H39" i="71"/>
  <c r="E40" i="71"/>
  <c r="G40" i="71"/>
  <c r="I40" i="71"/>
  <c r="F41" i="71"/>
  <c r="H41" i="71"/>
  <c r="E42" i="71"/>
  <c r="G42" i="71"/>
  <c r="I42" i="71"/>
  <c r="F43" i="71"/>
  <c r="H43" i="71"/>
  <c r="E44" i="71"/>
  <c r="G44" i="71"/>
  <c r="I44" i="71"/>
  <c r="F45" i="71"/>
  <c r="H45" i="71"/>
  <c r="E46" i="71"/>
  <c r="G46" i="71"/>
  <c r="I46" i="71"/>
  <c r="F47" i="71"/>
  <c r="H47" i="71"/>
  <c r="E48" i="71"/>
  <c r="G48" i="71"/>
  <c r="I48" i="71"/>
  <c r="F49" i="71"/>
  <c r="H49" i="71"/>
  <c r="E50" i="71"/>
  <c r="G50" i="71"/>
  <c r="I50" i="71"/>
  <c r="F51" i="71"/>
  <c r="H51" i="71"/>
  <c r="E52" i="71"/>
  <c r="G52" i="71"/>
  <c r="I52" i="71"/>
  <c r="F53" i="71"/>
  <c r="H53" i="71"/>
  <c r="E54" i="71"/>
  <c r="G54" i="71"/>
  <c r="I54" i="71"/>
  <c r="F55" i="71"/>
  <c r="E56" i="71"/>
  <c r="I56" i="71"/>
  <c r="H57" i="71"/>
  <c r="G4" i="71"/>
  <c r="AP40" i="69"/>
  <c r="AQ40" i="69" s="1"/>
  <c r="AR27" i="69"/>
  <c r="AS27" i="69" s="1"/>
  <c r="AX57" i="4"/>
  <c r="Y57" i="4"/>
  <c r="D28" i="7" s="1"/>
  <c r="AO4" i="64"/>
  <c r="AJ5" i="64"/>
  <c r="AL5" i="64"/>
  <c r="AN5" i="64"/>
  <c r="AP5" i="64"/>
  <c r="AR5" i="64"/>
  <c r="AJ6" i="64"/>
  <c r="AL6" i="64"/>
  <c r="AN6" i="64"/>
  <c r="AP6" i="64"/>
  <c r="AR6" i="64"/>
  <c r="AJ7" i="64"/>
  <c r="AL7" i="64"/>
  <c r="AN7" i="64"/>
  <c r="AP7" i="64"/>
  <c r="AR7" i="64"/>
  <c r="AJ8" i="64"/>
  <c r="AL8" i="64"/>
  <c r="AN8" i="64"/>
  <c r="AP8" i="64"/>
  <c r="AR8" i="64"/>
  <c r="AJ9" i="64"/>
  <c r="AL9" i="64"/>
  <c r="AN9" i="64"/>
  <c r="AP9" i="64"/>
  <c r="AR9" i="64"/>
  <c r="AJ10" i="64"/>
  <c r="AL10" i="64"/>
  <c r="AN10" i="64"/>
  <c r="AP10" i="64"/>
  <c r="AR10" i="64"/>
  <c r="AJ11" i="64"/>
  <c r="AL11" i="64"/>
  <c r="AN11" i="64"/>
  <c r="AP11" i="64"/>
  <c r="AR11" i="64"/>
  <c r="AJ12" i="64"/>
  <c r="AL12" i="64"/>
  <c r="AN12" i="64"/>
  <c r="AP12" i="64"/>
  <c r="AR12" i="64"/>
  <c r="AJ13" i="64"/>
  <c r="AL13" i="64"/>
  <c r="AN13" i="64"/>
  <c r="AP13" i="64"/>
  <c r="AR13" i="64"/>
  <c r="AJ14" i="64"/>
  <c r="AL14" i="64"/>
  <c r="AN14" i="64"/>
  <c r="AP14" i="64"/>
  <c r="AR14" i="64"/>
  <c r="AJ15" i="64"/>
  <c r="AL15" i="64"/>
  <c r="AN15" i="64"/>
  <c r="AP15" i="64"/>
  <c r="AR15" i="64"/>
  <c r="AJ16" i="64"/>
  <c r="AL16" i="64"/>
  <c r="AN16" i="64"/>
  <c r="AP16" i="64"/>
  <c r="AR16" i="64"/>
  <c r="AJ17" i="64"/>
  <c r="AL17" i="64"/>
  <c r="AN17" i="64"/>
  <c r="AP17" i="64"/>
  <c r="AR17" i="64"/>
  <c r="AJ18" i="64"/>
  <c r="AL18" i="64"/>
  <c r="AN18" i="64"/>
  <c r="AP18" i="64"/>
  <c r="AR18" i="64"/>
  <c r="AJ19" i="64"/>
  <c r="AL19" i="64"/>
  <c r="AN19" i="64"/>
  <c r="AP19" i="64"/>
  <c r="AR19" i="64"/>
  <c r="AJ20" i="64"/>
  <c r="AL20" i="64"/>
  <c r="AN20" i="64"/>
  <c r="AP20" i="64"/>
  <c r="AR20" i="64"/>
  <c r="AJ21" i="64"/>
  <c r="AL21" i="64"/>
  <c r="AN21" i="64"/>
  <c r="AP21" i="64"/>
  <c r="AR21" i="64"/>
  <c r="AJ22" i="64"/>
  <c r="AL22" i="64"/>
  <c r="AN22" i="64"/>
  <c r="AP22" i="64"/>
  <c r="AR22" i="64"/>
  <c r="AJ23" i="64"/>
  <c r="AL23" i="64"/>
  <c r="AN23" i="64"/>
  <c r="AP23" i="64"/>
  <c r="AR23" i="64"/>
  <c r="AJ24" i="64"/>
  <c r="AL24" i="64"/>
  <c r="AN24" i="64"/>
  <c r="AP24" i="64"/>
  <c r="AR24" i="64"/>
  <c r="AJ25" i="64"/>
  <c r="AL25" i="64"/>
  <c r="AN25" i="64"/>
  <c r="AP25" i="64"/>
  <c r="AR25" i="64"/>
  <c r="AJ26" i="64"/>
  <c r="AL26" i="64"/>
  <c r="AN26" i="64"/>
  <c r="AP26" i="64"/>
  <c r="AR26" i="64"/>
  <c r="AJ27" i="64"/>
  <c r="AI5" i="64"/>
  <c r="AK5" i="64"/>
  <c r="AM5" i="64"/>
  <c r="AO5" i="64"/>
  <c r="AQ5" i="64"/>
  <c r="AI6" i="64"/>
  <c r="AK6" i="64"/>
  <c r="AM6" i="64"/>
  <c r="AO6" i="64"/>
  <c r="AQ6" i="64"/>
  <c r="AI7" i="64"/>
  <c r="AK7" i="64"/>
  <c r="AM7" i="64"/>
  <c r="AO7" i="64"/>
  <c r="AQ7" i="64"/>
  <c r="AI8" i="64"/>
  <c r="AK8" i="64"/>
  <c r="AM8" i="64"/>
  <c r="AO8" i="64"/>
  <c r="AQ8" i="64"/>
  <c r="AI9" i="64"/>
  <c r="AK9" i="64"/>
  <c r="AM9" i="64"/>
  <c r="AO9" i="64"/>
  <c r="AQ9" i="64"/>
  <c r="AI10" i="64"/>
  <c r="AK10" i="64"/>
  <c r="AM10" i="64"/>
  <c r="AO10" i="64"/>
  <c r="AQ10" i="64"/>
  <c r="AI11" i="64"/>
  <c r="AK11" i="64"/>
  <c r="AM11" i="64"/>
  <c r="AO11" i="64"/>
  <c r="AQ11" i="64"/>
  <c r="AI12" i="64"/>
  <c r="AK12" i="64"/>
  <c r="AM12" i="64"/>
  <c r="AO12" i="64"/>
  <c r="AQ12" i="64"/>
  <c r="AI13" i="64"/>
  <c r="AK13" i="64"/>
  <c r="AM13" i="64"/>
  <c r="AO13" i="64"/>
  <c r="AQ13" i="64"/>
  <c r="AI14" i="64"/>
  <c r="AK14" i="64"/>
  <c r="AM14" i="64"/>
  <c r="AO14" i="64"/>
  <c r="AQ14" i="64"/>
  <c r="AI15" i="64"/>
  <c r="AK15" i="64"/>
  <c r="AM15" i="64"/>
  <c r="AO15" i="64"/>
  <c r="AQ15" i="64"/>
  <c r="AI16" i="64"/>
  <c r="AK16" i="64"/>
  <c r="AM16" i="64"/>
  <c r="AO16" i="64"/>
  <c r="AQ16" i="64"/>
  <c r="AI17" i="64"/>
  <c r="AK17" i="64"/>
  <c r="AM17" i="64"/>
  <c r="AO17" i="64"/>
  <c r="AQ17" i="64"/>
  <c r="AI18" i="64"/>
  <c r="AK18" i="64"/>
  <c r="AM18" i="64"/>
  <c r="AO18" i="64"/>
  <c r="AQ18" i="64"/>
  <c r="AI19" i="64"/>
  <c r="AK19" i="64"/>
  <c r="AM19" i="64"/>
  <c r="AO19" i="64"/>
  <c r="AQ19" i="64"/>
  <c r="AI20" i="64"/>
  <c r="AK20" i="64"/>
  <c r="AM20" i="64"/>
  <c r="AO20" i="64"/>
  <c r="AQ20" i="64"/>
  <c r="AI21" i="64"/>
  <c r="AK21" i="64"/>
  <c r="AM21" i="64"/>
  <c r="AO21" i="64"/>
  <c r="AQ21" i="64"/>
  <c r="AI22" i="64"/>
  <c r="AK22" i="64"/>
  <c r="AM22" i="64"/>
  <c r="AO22" i="64"/>
  <c r="AQ22" i="64"/>
  <c r="AI23" i="64"/>
  <c r="AK23" i="64"/>
  <c r="AM23" i="64"/>
  <c r="AO23" i="64"/>
  <c r="AQ23" i="64"/>
  <c r="AI24" i="64"/>
  <c r="AK24" i="64"/>
  <c r="AM24" i="64"/>
  <c r="AO24" i="64"/>
  <c r="AQ24" i="64"/>
  <c r="AI25" i="64"/>
  <c r="AK25" i="64"/>
  <c r="AM25" i="64"/>
  <c r="AO25" i="64"/>
  <c r="AQ25" i="64"/>
  <c r="AI26" i="64"/>
  <c r="AK26" i="64"/>
  <c r="AM26" i="64"/>
  <c r="AO26" i="64"/>
  <c r="AQ26" i="64"/>
  <c r="AI27" i="64"/>
  <c r="AL27" i="64"/>
  <c r="AN27" i="64"/>
  <c r="AP27" i="64"/>
  <c r="AR27" i="64"/>
  <c r="AJ28" i="64"/>
  <c r="AL28" i="64"/>
  <c r="AN28" i="64"/>
  <c r="AP28" i="64"/>
  <c r="AR28" i="64"/>
  <c r="AJ29" i="64"/>
  <c r="AL29" i="64"/>
  <c r="AN29" i="64"/>
  <c r="AP29" i="64"/>
  <c r="AR29" i="64"/>
  <c r="AJ30" i="64"/>
  <c r="AL30" i="64"/>
  <c r="AN30" i="64"/>
  <c r="AP30" i="64"/>
  <c r="AR30" i="64"/>
  <c r="AJ31" i="64"/>
  <c r="AL31" i="64"/>
  <c r="AN31" i="64"/>
  <c r="AP31" i="64"/>
  <c r="AR31" i="64"/>
  <c r="AJ32" i="64"/>
  <c r="AL32" i="64"/>
  <c r="AN32" i="64"/>
  <c r="AP32" i="64"/>
  <c r="AR32" i="64"/>
  <c r="AJ33" i="64"/>
  <c r="AL33" i="64"/>
  <c r="AN33" i="64"/>
  <c r="AP33" i="64"/>
  <c r="AR33" i="64"/>
  <c r="AJ34" i="64"/>
  <c r="AL34" i="64"/>
  <c r="AN34" i="64"/>
  <c r="AP34" i="64"/>
  <c r="AR34" i="64"/>
  <c r="AJ35" i="64"/>
  <c r="AL35" i="64"/>
  <c r="AN35" i="64"/>
  <c r="AP35" i="64"/>
  <c r="AR35" i="64"/>
  <c r="AJ36" i="64"/>
  <c r="AL36" i="64"/>
  <c r="AN36" i="64"/>
  <c r="AP36" i="64"/>
  <c r="AR36" i="64"/>
  <c r="AJ37" i="64"/>
  <c r="AL37" i="64"/>
  <c r="AN37" i="64"/>
  <c r="AP37" i="64"/>
  <c r="AR37" i="64"/>
  <c r="AJ38" i="64"/>
  <c r="AL38" i="64"/>
  <c r="AN38" i="64"/>
  <c r="AP38" i="64"/>
  <c r="AR38" i="64"/>
  <c r="AJ39" i="64"/>
  <c r="AL39" i="64"/>
  <c r="AN39" i="64"/>
  <c r="AP39" i="64"/>
  <c r="AR39" i="64"/>
  <c r="AJ40" i="64"/>
  <c r="AL40" i="64"/>
  <c r="AN40" i="64"/>
  <c r="AP40" i="64"/>
  <c r="AR40" i="64"/>
  <c r="AJ41" i="64"/>
  <c r="AL41" i="64"/>
  <c r="AN41" i="64"/>
  <c r="AP41" i="64"/>
  <c r="AR41" i="64"/>
  <c r="AJ42" i="64"/>
  <c r="AL42" i="64"/>
  <c r="AN42" i="64"/>
  <c r="AP42" i="64"/>
  <c r="AR42" i="64"/>
  <c r="AJ43" i="64"/>
  <c r="AL43" i="64"/>
  <c r="AN43" i="64"/>
  <c r="AP43" i="64"/>
  <c r="AR43" i="64"/>
  <c r="AI42" i="64"/>
  <c r="AM42" i="64"/>
  <c r="AQ42" i="64"/>
  <c r="AK43" i="64"/>
  <c r="AO43" i="64"/>
  <c r="AK27" i="64"/>
  <c r="AM27" i="64"/>
  <c r="AO27" i="64"/>
  <c r="AQ27" i="64"/>
  <c r="AI28" i="64"/>
  <c r="AK28" i="64"/>
  <c r="AM28" i="64"/>
  <c r="AO28" i="64"/>
  <c r="AQ28" i="64"/>
  <c r="AI29" i="64"/>
  <c r="AK29" i="64"/>
  <c r="AM29" i="64"/>
  <c r="AO29" i="64"/>
  <c r="AQ29" i="64"/>
  <c r="AI30" i="64"/>
  <c r="AK30" i="64"/>
  <c r="AM30" i="64"/>
  <c r="AO30" i="64"/>
  <c r="AQ30" i="64"/>
  <c r="AI31" i="64"/>
  <c r="AK31" i="64"/>
  <c r="AM31" i="64"/>
  <c r="AO31" i="64"/>
  <c r="AQ31" i="64"/>
  <c r="AI32" i="64"/>
  <c r="AK32" i="64"/>
  <c r="AM32" i="64"/>
  <c r="AO32" i="64"/>
  <c r="AQ32" i="64"/>
  <c r="AI33" i="64"/>
  <c r="AK33" i="64"/>
  <c r="AM33" i="64"/>
  <c r="AO33" i="64"/>
  <c r="AQ33" i="64"/>
  <c r="AI34" i="64"/>
  <c r="AK34" i="64"/>
  <c r="AM34" i="64"/>
  <c r="AO34" i="64"/>
  <c r="AQ34" i="64"/>
  <c r="AI35" i="64"/>
  <c r="AK35" i="64"/>
  <c r="AM35" i="64"/>
  <c r="AO35" i="64"/>
  <c r="AQ35" i="64"/>
  <c r="AI36" i="64"/>
  <c r="AK36" i="64"/>
  <c r="AM36" i="64"/>
  <c r="AO36" i="64"/>
  <c r="AQ36" i="64"/>
  <c r="AI37" i="64"/>
  <c r="AK37" i="64"/>
  <c r="AM37" i="64"/>
  <c r="AO37" i="64"/>
  <c r="AQ37" i="64"/>
  <c r="AI38" i="64"/>
  <c r="AK38" i="64"/>
  <c r="AM38" i="64"/>
  <c r="AO38" i="64"/>
  <c r="AQ38" i="64"/>
  <c r="AI39" i="64"/>
  <c r="AK39" i="64"/>
  <c r="AM39" i="64"/>
  <c r="AO39" i="64"/>
  <c r="AQ39" i="64"/>
  <c r="AI40" i="64"/>
  <c r="AK40" i="64"/>
  <c r="AM40" i="64"/>
  <c r="AO40" i="64"/>
  <c r="AQ40" i="64"/>
  <c r="AI41" i="64"/>
  <c r="AK41" i="64"/>
  <c r="AM41" i="64"/>
  <c r="AO41" i="64"/>
  <c r="AQ41" i="64"/>
  <c r="AK42" i="64"/>
  <c r="AO42" i="64"/>
  <c r="AI43" i="64"/>
  <c r="AM43" i="64"/>
  <c r="AQ43" i="64"/>
  <c r="V3" i="64"/>
  <c r="V4" i="64" s="1"/>
  <c r="V5" i="64" s="1"/>
  <c r="V6" i="64" s="1"/>
  <c r="V7" i="64" s="1"/>
  <c r="V8" i="64" s="1"/>
  <c r="V9" i="64" s="1"/>
  <c r="V10" i="64" s="1"/>
  <c r="V11" i="64" s="1"/>
  <c r="V12" i="64" s="1"/>
  <c r="V13" i="64" s="1"/>
  <c r="V14" i="64" s="1"/>
  <c r="V15" i="64" s="1"/>
  <c r="V16" i="64" s="1"/>
  <c r="V17" i="64" s="1"/>
  <c r="V18" i="64" s="1"/>
  <c r="V19" i="64" s="1"/>
  <c r="V20" i="64" s="1"/>
  <c r="V21" i="64" s="1"/>
  <c r="V22" i="64" s="1"/>
  <c r="V23" i="64" s="1"/>
  <c r="V24" i="64" s="1"/>
  <c r="V25" i="64" s="1"/>
  <c r="V26" i="64" s="1"/>
  <c r="V27" i="64" s="1"/>
  <c r="V28" i="64" s="1"/>
  <c r="V29" i="64" s="1"/>
  <c r="V30" i="64" s="1"/>
  <c r="V31" i="64" s="1"/>
  <c r="V32" i="64" s="1"/>
  <c r="V33" i="64" s="1"/>
  <c r="V34" i="64" s="1"/>
  <c r="V35" i="64" s="1"/>
  <c r="V36" i="64" s="1"/>
  <c r="V37" i="64" s="1"/>
  <c r="V38" i="64" s="1"/>
  <c r="V39" i="64" s="1"/>
  <c r="V40" i="64" s="1"/>
  <c r="V41" i="64" s="1"/>
  <c r="V42" i="64" s="1"/>
  <c r="V43" i="64" s="1"/>
  <c r="DE13" i="4"/>
  <c r="DD15" i="4"/>
  <c r="DC17" i="4"/>
  <c r="DC19" i="4"/>
  <c r="DE21" i="4"/>
  <c r="DD23" i="4"/>
  <c r="DE25" i="4"/>
  <c r="DF29" i="4"/>
  <c r="DD11" i="4"/>
  <c r="DC27" i="4"/>
  <c r="DC31" i="4"/>
  <c r="DE33" i="4"/>
  <c r="DD37" i="4"/>
  <c r="DC39" i="4"/>
  <c r="DE40" i="4"/>
  <c r="AF58" i="4"/>
  <c r="DG54" i="4"/>
  <c r="BH58" i="4"/>
  <c r="L57" i="7"/>
  <c r="K57" i="7"/>
  <c r="A57" i="67" s="1"/>
  <c r="DG50" i="4"/>
  <c r="BF57" i="4"/>
  <c r="BF58" i="4" s="1"/>
  <c r="DD17" i="4"/>
  <c r="DD19" i="4"/>
  <c r="DD29" i="4"/>
  <c r="DE29" i="4"/>
  <c r="DC42" i="4"/>
  <c r="DE42" i="4"/>
  <c r="DC11" i="4"/>
  <c r="DD27" i="4"/>
  <c r="DD31" i="4"/>
  <c r="DD35" i="4"/>
  <c r="DD39" i="4"/>
  <c r="AJ4" i="64"/>
  <c r="AP4" i="64"/>
  <c r="AX58" i="4"/>
  <c r="K16" i="7"/>
  <c r="A30" i="67" s="1"/>
  <c r="X57" i="4"/>
  <c r="AD57" i="4"/>
  <c r="AB58" i="4"/>
  <c r="AV57" i="4"/>
  <c r="AZ57" i="4"/>
  <c r="BD57" i="4"/>
  <c r="BD58" i="4" s="1"/>
  <c r="J57" i="4"/>
  <c r="BB57" i="4"/>
  <c r="AP57" i="4"/>
  <c r="AH57" i="4"/>
  <c r="Z57" i="4"/>
  <c r="P57" i="4"/>
  <c r="AL4" i="64"/>
  <c r="AG57" i="4"/>
  <c r="AG58" i="4" s="1"/>
  <c r="AE58" i="4"/>
  <c r="AO57" i="4"/>
  <c r="AK57" i="4"/>
  <c r="AK58" i="4" s="1"/>
  <c r="AS57" i="4"/>
  <c r="AS58" i="4" s="1"/>
  <c r="E10" i="4"/>
  <c r="DE10" i="4"/>
  <c r="DC10" i="4"/>
  <c r="E26" i="4"/>
  <c r="DF26" i="4"/>
  <c r="DD26" i="4"/>
  <c r="DE28" i="4"/>
  <c r="DC28" i="4"/>
  <c r="DF32" i="4"/>
  <c r="DE32" i="4"/>
  <c r="DC32" i="4"/>
  <c r="DE47" i="4"/>
  <c r="DD47" i="4"/>
  <c r="DE9" i="4"/>
  <c r="DC9" i="4"/>
  <c r="N4" i="64"/>
  <c r="N5" i="64" s="1"/>
  <c r="N6" i="64" s="1"/>
  <c r="N7" i="64" s="1"/>
  <c r="N8" i="64" s="1"/>
  <c r="N9" i="64" s="1"/>
  <c r="N10" i="64" s="1"/>
  <c r="AR4" i="64"/>
  <c r="AN4" i="64"/>
  <c r="AK4" i="64"/>
  <c r="AQ4" i="64"/>
  <c r="AM4" i="64"/>
  <c r="AI4" i="64"/>
  <c r="DE41" i="4"/>
  <c r="DD41" i="4"/>
  <c r="DE43" i="4"/>
  <c r="DD43" i="4"/>
  <c r="DE45" i="4"/>
  <c r="DD45" i="4"/>
  <c r="S58" i="4"/>
  <c r="W57" i="4"/>
  <c r="AY57" i="4"/>
  <c r="AY58" i="4" s="1"/>
  <c r="AC57" i="4"/>
  <c r="BE57" i="4"/>
  <c r="L30" i="48"/>
  <c r="P17" i="71"/>
  <c r="P16" i="71"/>
  <c r="P15" i="71"/>
  <c r="E40" i="4"/>
  <c r="DF40" i="4"/>
  <c r="DF44" i="4"/>
  <c r="E44" i="4"/>
  <c r="E41" i="4"/>
  <c r="DF41" i="4"/>
  <c r="DF43" i="4"/>
  <c r="E43" i="4"/>
  <c r="E45" i="4"/>
  <c r="DF45" i="4"/>
  <c r="E12" i="4"/>
  <c r="DF12" i="4"/>
  <c r="E14" i="4"/>
  <c r="DF14" i="4"/>
  <c r="DF18" i="4"/>
  <c r="E18" i="4"/>
  <c r="E22" i="4"/>
  <c r="DF22" i="4"/>
  <c r="DF24" i="4"/>
  <c r="E24" i="4"/>
  <c r="E28" i="4"/>
  <c r="DF28" i="4"/>
  <c r="DF30" i="4"/>
  <c r="E30" i="4"/>
  <c r="E34" i="4"/>
  <c r="DF34" i="4"/>
  <c r="DF36" i="4"/>
  <c r="E36" i="4"/>
  <c r="DF38" i="4"/>
  <c r="E38" i="4"/>
  <c r="Z24" i="48"/>
  <c r="X24" i="48"/>
  <c r="E47" i="4"/>
  <c r="DF47" i="4"/>
  <c r="E9" i="4"/>
  <c r="DF9" i="4"/>
  <c r="E13" i="4"/>
  <c r="DF13" i="4"/>
  <c r="Y24" i="48"/>
  <c r="W24" i="48"/>
  <c r="E15" i="4"/>
  <c r="DF15" i="4"/>
  <c r="DF17" i="4"/>
  <c r="E17" i="4"/>
  <c r="E19" i="4"/>
  <c r="DF19" i="4"/>
  <c r="DF21" i="4"/>
  <c r="E21" i="4"/>
  <c r="E23" i="4"/>
  <c r="DF23" i="4"/>
  <c r="E25" i="4"/>
  <c r="DF25" i="4"/>
  <c r="DF27" i="4"/>
  <c r="E27" i="4"/>
  <c r="E31" i="4"/>
  <c r="DF31" i="4"/>
  <c r="DF33" i="4"/>
  <c r="E33" i="4"/>
  <c r="E35" i="4"/>
  <c r="DF35" i="4"/>
  <c r="E37" i="4"/>
  <c r="DF37" i="4"/>
  <c r="E39" i="4"/>
  <c r="DF39" i="4"/>
  <c r="E46" i="4"/>
  <c r="DF46" i="4"/>
  <c r="DF48" i="4"/>
  <c r="E48" i="4"/>
  <c r="L30" i="7"/>
  <c r="L20" i="7"/>
  <c r="DJ10" i="4"/>
  <c r="DL10" i="4"/>
  <c r="DN10" i="4"/>
  <c r="DP10" i="4"/>
  <c r="DR10" i="4"/>
  <c r="DT10" i="4"/>
  <c r="DV10" i="4"/>
  <c r="DX10" i="4"/>
  <c r="DZ10" i="4"/>
  <c r="EB10" i="4"/>
  <c r="ED10" i="4"/>
  <c r="EF10" i="4"/>
  <c r="EH10" i="4"/>
  <c r="EJ10" i="4"/>
  <c r="EL10" i="4"/>
  <c r="EN10" i="4"/>
  <c r="EP10" i="4"/>
  <c r="ER10" i="4"/>
  <c r="ET10" i="4"/>
  <c r="EV10" i="4"/>
  <c r="EX10" i="4"/>
  <c r="EZ10" i="4"/>
  <c r="FB10" i="4"/>
  <c r="FD10" i="4"/>
  <c r="FF10" i="4"/>
  <c r="FH10" i="4"/>
  <c r="FJ10" i="4"/>
  <c r="FL10" i="4"/>
  <c r="FN10" i="4"/>
  <c r="FP10" i="4"/>
  <c r="FR10" i="4"/>
  <c r="FT10" i="4"/>
  <c r="FV10" i="4"/>
  <c r="FX10" i="4"/>
  <c r="FZ10" i="4"/>
  <c r="GB10" i="4"/>
  <c r="GD10" i="4"/>
  <c r="GF10" i="4"/>
  <c r="GH10" i="4"/>
  <c r="GJ10" i="4"/>
  <c r="GL10" i="4"/>
  <c r="GN10" i="4"/>
  <c r="GP10" i="4"/>
  <c r="GR10" i="4"/>
  <c r="GT10" i="4"/>
  <c r="GV10" i="4"/>
  <c r="GX10" i="4"/>
  <c r="GZ10" i="4"/>
  <c r="HB10" i="4"/>
  <c r="HD10" i="4"/>
  <c r="DJ11" i="4"/>
  <c r="DL11" i="4"/>
  <c r="DN11" i="4"/>
  <c r="DP11" i="4"/>
  <c r="DR11" i="4"/>
  <c r="DT11" i="4"/>
  <c r="DV11" i="4"/>
  <c r="DX11" i="4"/>
  <c r="DZ11" i="4"/>
  <c r="EB11" i="4"/>
  <c r="ED11" i="4"/>
  <c r="EF11" i="4"/>
  <c r="EH11" i="4"/>
  <c r="EJ11" i="4"/>
  <c r="EL11" i="4"/>
  <c r="EN11" i="4"/>
  <c r="EP11" i="4"/>
  <c r="ER11" i="4"/>
  <c r="ET11" i="4"/>
  <c r="EV11" i="4"/>
  <c r="EX11" i="4"/>
  <c r="EZ11" i="4"/>
  <c r="FB11" i="4"/>
  <c r="FD11" i="4"/>
  <c r="FF11" i="4"/>
  <c r="FH11" i="4"/>
  <c r="FJ11" i="4"/>
  <c r="DI10" i="4"/>
  <c r="DK10" i="4"/>
  <c r="DM10" i="4"/>
  <c r="DO10" i="4"/>
  <c r="DQ10" i="4"/>
  <c r="DS10" i="4"/>
  <c r="DU10" i="4"/>
  <c r="DW10" i="4"/>
  <c r="DY10" i="4"/>
  <c r="EA10" i="4"/>
  <c r="EC10" i="4"/>
  <c r="EE10" i="4"/>
  <c r="EG10" i="4"/>
  <c r="EI10" i="4"/>
  <c r="EK10" i="4"/>
  <c r="EM10" i="4"/>
  <c r="EO10" i="4"/>
  <c r="EQ10" i="4"/>
  <c r="ES10" i="4"/>
  <c r="EU10" i="4"/>
  <c r="EW10" i="4"/>
  <c r="EY10" i="4"/>
  <c r="FA10" i="4"/>
  <c r="FC10" i="4"/>
  <c r="FE10" i="4"/>
  <c r="FG10" i="4"/>
  <c r="FI10" i="4"/>
  <c r="FK10" i="4"/>
  <c r="FM10" i="4"/>
  <c r="FO10" i="4"/>
  <c r="FQ10" i="4"/>
  <c r="FS10" i="4"/>
  <c r="FU10" i="4"/>
  <c r="FW10" i="4"/>
  <c r="FY10" i="4"/>
  <c r="GA10" i="4"/>
  <c r="GC10" i="4"/>
  <c r="GE10" i="4"/>
  <c r="GG10" i="4"/>
  <c r="GI10" i="4"/>
  <c r="GK10" i="4"/>
  <c r="GM10" i="4"/>
  <c r="GO10" i="4"/>
  <c r="GQ10" i="4"/>
  <c r="GS10" i="4"/>
  <c r="GU10" i="4"/>
  <c r="GW10" i="4"/>
  <c r="GY10" i="4"/>
  <c r="HA10" i="4"/>
  <c r="HC10" i="4"/>
  <c r="DI11" i="4"/>
  <c r="DK11" i="4"/>
  <c r="DM11" i="4"/>
  <c r="DO11" i="4"/>
  <c r="DQ11" i="4"/>
  <c r="DS11" i="4"/>
  <c r="DU11" i="4"/>
  <c r="DW11" i="4"/>
  <c r="DY11" i="4"/>
  <c r="EA11" i="4"/>
  <c r="EC11" i="4"/>
  <c r="EE11" i="4"/>
  <c r="EG11" i="4"/>
  <c r="EI11" i="4"/>
  <c r="EK11" i="4"/>
  <c r="EM11" i="4"/>
  <c r="EO11" i="4"/>
  <c r="EQ11" i="4"/>
  <c r="ES11" i="4"/>
  <c r="EU11" i="4"/>
  <c r="EW11" i="4"/>
  <c r="EY11" i="4"/>
  <c r="FA11" i="4"/>
  <c r="FC11" i="4"/>
  <c r="FE11" i="4"/>
  <c r="FG11" i="4"/>
  <c r="FI11" i="4"/>
  <c r="FK11" i="4"/>
  <c r="FM11" i="4"/>
  <c r="FO11" i="4"/>
  <c r="FQ11" i="4"/>
  <c r="FS11" i="4"/>
  <c r="FU11" i="4"/>
  <c r="FW11" i="4"/>
  <c r="FY11" i="4"/>
  <c r="FL11" i="4"/>
  <c r="FP11" i="4"/>
  <c r="FT11" i="4"/>
  <c r="FX11" i="4"/>
  <c r="GA11" i="4"/>
  <c r="GC11" i="4"/>
  <c r="GE11" i="4"/>
  <c r="GG11" i="4"/>
  <c r="GI11" i="4"/>
  <c r="GK11" i="4"/>
  <c r="GM11" i="4"/>
  <c r="GO11" i="4"/>
  <c r="GQ11" i="4"/>
  <c r="GS11" i="4"/>
  <c r="GU11" i="4"/>
  <c r="GW11" i="4"/>
  <c r="GY11" i="4"/>
  <c r="HA11" i="4"/>
  <c r="HC11" i="4"/>
  <c r="DI12" i="4"/>
  <c r="DK12" i="4"/>
  <c r="DM12" i="4"/>
  <c r="DO12" i="4"/>
  <c r="DQ12" i="4"/>
  <c r="DS12" i="4"/>
  <c r="DU12" i="4"/>
  <c r="DW12" i="4"/>
  <c r="DY12" i="4"/>
  <c r="EA12" i="4"/>
  <c r="EC12" i="4"/>
  <c r="EE12" i="4"/>
  <c r="EG12" i="4"/>
  <c r="EI12" i="4"/>
  <c r="EK12" i="4"/>
  <c r="EM12" i="4"/>
  <c r="EO12" i="4"/>
  <c r="EQ12" i="4"/>
  <c r="ES12" i="4"/>
  <c r="EU12" i="4"/>
  <c r="EW12" i="4"/>
  <c r="EY12" i="4"/>
  <c r="FA12" i="4"/>
  <c r="FC12" i="4"/>
  <c r="FE12" i="4"/>
  <c r="FG12" i="4"/>
  <c r="FI12" i="4"/>
  <c r="FK12" i="4"/>
  <c r="FM12" i="4"/>
  <c r="FO12" i="4"/>
  <c r="FQ12" i="4"/>
  <c r="FS12" i="4"/>
  <c r="FU12" i="4"/>
  <c r="FW12" i="4"/>
  <c r="FY12" i="4"/>
  <c r="GA12" i="4"/>
  <c r="GC12" i="4"/>
  <c r="GE12" i="4"/>
  <c r="GG12" i="4"/>
  <c r="GI12" i="4"/>
  <c r="GK12" i="4"/>
  <c r="GM12" i="4"/>
  <c r="GO12" i="4"/>
  <c r="GQ12" i="4"/>
  <c r="GS12" i="4"/>
  <c r="GU12" i="4"/>
  <c r="GW12" i="4"/>
  <c r="GY12" i="4"/>
  <c r="HA12" i="4"/>
  <c r="HC12" i="4"/>
  <c r="DI13" i="4"/>
  <c r="DK13" i="4"/>
  <c r="DM13" i="4"/>
  <c r="DO13" i="4"/>
  <c r="DQ13" i="4"/>
  <c r="DS13" i="4"/>
  <c r="DU13" i="4"/>
  <c r="DW13" i="4"/>
  <c r="DY13" i="4"/>
  <c r="EA13" i="4"/>
  <c r="EC13" i="4"/>
  <c r="EE13" i="4"/>
  <c r="EG13" i="4"/>
  <c r="EI13" i="4"/>
  <c r="EK13" i="4"/>
  <c r="EM13" i="4"/>
  <c r="EO13" i="4"/>
  <c r="EQ13" i="4"/>
  <c r="ES13" i="4"/>
  <c r="EU13" i="4"/>
  <c r="EW13" i="4"/>
  <c r="EY13" i="4"/>
  <c r="FA13" i="4"/>
  <c r="FC13" i="4"/>
  <c r="FE13" i="4"/>
  <c r="FG13" i="4"/>
  <c r="FI13" i="4"/>
  <c r="FK13" i="4"/>
  <c r="FM13" i="4"/>
  <c r="FO13" i="4"/>
  <c r="FQ13" i="4"/>
  <c r="FS13" i="4"/>
  <c r="FU13" i="4"/>
  <c r="FW13" i="4"/>
  <c r="FY13" i="4"/>
  <c r="GA13" i="4"/>
  <c r="GC13" i="4"/>
  <c r="GE13" i="4"/>
  <c r="GG13" i="4"/>
  <c r="GI13" i="4"/>
  <c r="GK13" i="4"/>
  <c r="GM13" i="4"/>
  <c r="GO13" i="4"/>
  <c r="GQ13" i="4"/>
  <c r="GS13" i="4"/>
  <c r="GU13" i="4"/>
  <c r="GW13" i="4"/>
  <c r="GY13" i="4"/>
  <c r="HA13" i="4"/>
  <c r="HC13" i="4"/>
  <c r="DI14" i="4"/>
  <c r="DK14" i="4"/>
  <c r="DM14" i="4"/>
  <c r="DO14" i="4"/>
  <c r="DQ14" i="4"/>
  <c r="DS14" i="4"/>
  <c r="DU14" i="4"/>
  <c r="DW14" i="4"/>
  <c r="DY14" i="4"/>
  <c r="EA14" i="4"/>
  <c r="EC14" i="4"/>
  <c r="EE14" i="4"/>
  <c r="EG14" i="4"/>
  <c r="EI14" i="4"/>
  <c r="EK14" i="4"/>
  <c r="EM14" i="4"/>
  <c r="EO14" i="4"/>
  <c r="EQ14" i="4"/>
  <c r="ES14" i="4"/>
  <c r="EU14" i="4"/>
  <c r="EW14" i="4"/>
  <c r="EY14" i="4"/>
  <c r="FA14" i="4"/>
  <c r="FC14" i="4"/>
  <c r="FE14" i="4"/>
  <c r="FG14" i="4"/>
  <c r="FI14" i="4"/>
  <c r="FK14" i="4"/>
  <c r="FM14" i="4"/>
  <c r="FO14" i="4"/>
  <c r="FQ14" i="4"/>
  <c r="FS14" i="4"/>
  <c r="FU14" i="4"/>
  <c r="FW14" i="4"/>
  <c r="FY14" i="4"/>
  <c r="GA14" i="4"/>
  <c r="GC14" i="4"/>
  <c r="GE14" i="4"/>
  <c r="GG14" i="4"/>
  <c r="GI14" i="4"/>
  <c r="GK14" i="4"/>
  <c r="GM14" i="4"/>
  <c r="GO14" i="4"/>
  <c r="GQ14" i="4"/>
  <c r="GS14" i="4"/>
  <c r="GU14" i="4"/>
  <c r="GW14" i="4"/>
  <c r="GY14" i="4"/>
  <c r="HA14" i="4"/>
  <c r="HC14" i="4"/>
  <c r="DI15" i="4"/>
  <c r="FR11" i="4"/>
  <c r="FZ11" i="4"/>
  <c r="GD11" i="4"/>
  <c r="GH11" i="4"/>
  <c r="GL11" i="4"/>
  <c r="GP11" i="4"/>
  <c r="GT11" i="4"/>
  <c r="GX11" i="4"/>
  <c r="HB11" i="4"/>
  <c r="DJ12" i="4"/>
  <c r="DN12" i="4"/>
  <c r="DR12" i="4"/>
  <c r="DV12" i="4"/>
  <c r="DZ12" i="4"/>
  <c r="ED12" i="4"/>
  <c r="EH12" i="4"/>
  <c r="EL12" i="4"/>
  <c r="EP12" i="4"/>
  <c r="ET12" i="4"/>
  <c r="EX12" i="4"/>
  <c r="FB12" i="4"/>
  <c r="FF12" i="4"/>
  <c r="FJ12" i="4"/>
  <c r="FN12" i="4"/>
  <c r="FR12" i="4"/>
  <c r="FV12" i="4"/>
  <c r="FZ12" i="4"/>
  <c r="GD12" i="4"/>
  <c r="GH12" i="4"/>
  <c r="GL12" i="4"/>
  <c r="GP12" i="4"/>
  <c r="GT12" i="4"/>
  <c r="GX12" i="4"/>
  <c r="HB12" i="4"/>
  <c r="DJ13" i="4"/>
  <c r="DN13" i="4"/>
  <c r="DR13" i="4"/>
  <c r="DV13" i="4"/>
  <c r="DZ13" i="4"/>
  <c r="ED13" i="4"/>
  <c r="EH13" i="4"/>
  <c r="EL13" i="4"/>
  <c r="EP13" i="4"/>
  <c r="ET13" i="4"/>
  <c r="EX13" i="4"/>
  <c r="FB13" i="4"/>
  <c r="FF13" i="4"/>
  <c r="FJ13" i="4"/>
  <c r="FN13" i="4"/>
  <c r="FR13" i="4"/>
  <c r="FV13" i="4"/>
  <c r="FZ13" i="4"/>
  <c r="GD13" i="4"/>
  <c r="GH13" i="4"/>
  <c r="GL13" i="4"/>
  <c r="GP13" i="4"/>
  <c r="GT13" i="4"/>
  <c r="GX13" i="4"/>
  <c r="HB13" i="4"/>
  <c r="DJ14" i="4"/>
  <c r="DN14" i="4"/>
  <c r="DR14" i="4"/>
  <c r="DV14" i="4"/>
  <c r="DZ14" i="4"/>
  <c r="ED14" i="4"/>
  <c r="EH14" i="4"/>
  <c r="EL14" i="4"/>
  <c r="EP14" i="4"/>
  <c r="ET14" i="4"/>
  <c r="EX14" i="4"/>
  <c r="FB14" i="4"/>
  <c r="FF14" i="4"/>
  <c r="FJ14" i="4"/>
  <c r="FN14" i="4"/>
  <c r="FR14" i="4"/>
  <c r="FV14" i="4"/>
  <c r="FZ14" i="4"/>
  <c r="GD14" i="4"/>
  <c r="GH14" i="4"/>
  <c r="GL14" i="4"/>
  <c r="GP14" i="4"/>
  <c r="GT14" i="4"/>
  <c r="GX14" i="4"/>
  <c r="HB14" i="4"/>
  <c r="DJ15" i="4"/>
  <c r="FN11" i="4"/>
  <c r="FV11" i="4"/>
  <c r="GB11" i="4"/>
  <c r="GF11" i="4"/>
  <c r="GJ11" i="4"/>
  <c r="GN11" i="4"/>
  <c r="GR11" i="4"/>
  <c r="GV11" i="4"/>
  <c r="GZ11" i="4"/>
  <c r="HD11" i="4"/>
  <c r="DL12" i="4"/>
  <c r="DP12" i="4"/>
  <c r="DT12" i="4"/>
  <c r="DX12" i="4"/>
  <c r="EB12" i="4"/>
  <c r="EF12" i="4"/>
  <c r="EJ12" i="4"/>
  <c r="EN12" i="4"/>
  <c r="ER12" i="4"/>
  <c r="EV12" i="4"/>
  <c r="EZ12" i="4"/>
  <c r="FD12" i="4"/>
  <c r="FH12" i="4"/>
  <c r="FL12" i="4"/>
  <c r="FP12" i="4"/>
  <c r="FT12" i="4"/>
  <c r="FX12" i="4"/>
  <c r="GB12" i="4"/>
  <c r="GF12" i="4"/>
  <c r="GJ12" i="4"/>
  <c r="GN12" i="4"/>
  <c r="GR12" i="4"/>
  <c r="GV12" i="4"/>
  <c r="GZ12" i="4"/>
  <c r="HD12" i="4"/>
  <c r="DL13" i="4"/>
  <c r="DP13" i="4"/>
  <c r="DT13" i="4"/>
  <c r="DX13" i="4"/>
  <c r="EB13" i="4"/>
  <c r="EF13" i="4"/>
  <c r="EJ13" i="4"/>
  <c r="EN13" i="4"/>
  <c r="ER13" i="4"/>
  <c r="EV13" i="4"/>
  <c r="EZ13" i="4"/>
  <c r="FD13" i="4"/>
  <c r="FH13" i="4"/>
  <c r="FL13" i="4"/>
  <c r="FP13" i="4"/>
  <c r="FT13" i="4"/>
  <c r="FX13" i="4"/>
  <c r="GB13" i="4"/>
  <c r="GF13" i="4"/>
  <c r="GJ13" i="4"/>
  <c r="GN13" i="4"/>
  <c r="GR13" i="4"/>
  <c r="GV13" i="4"/>
  <c r="GZ13" i="4"/>
  <c r="HD13" i="4"/>
  <c r="DL14" i="4"/>
  <c r="DP14" i="4"/>
  <c r="DT14" i="4"/>
  <c r="DX14" i="4"/>
  <c r="EB14" i="4"/>
  <c r="EF14" i="4"/>
  <c r="EJ14" i="4"/>
  <c r="EN14" i="4"/>
  <c r="ER14" i="4"/>
  <c r="EV14" i="4"/>
  <c r="EZ14" i="4"/>
  <c r="FD14" i="4"/>
  <c r="FH14" i="4"/>
  <c r="FL14" i="4"/>
  <c r="FP14" i="4"/>
  <c r="FT14" i="4"/>
  <c r="FX14" i="4"/>
  <c r="GB14" i="4"/>
  <c r="GF14" i="4"/>
  <c r="GJ14" i="4"/>
  <c r="GN14" i="4"/>
  <c r="GR14" i="4"/>
  <c r="GV14" i="4"/>
  <c r="GZ14" i="4"/>
  <c r="HD14" i="4"/>
  <c r="DK15" i="4"/>
  <c r="DM15" i="4"/>
  <c r="DN15" i="4"/>
  <c r="DP15" i="4"/>
  <c r="DR15" i="4"/>
  <c r="DT15" i="4"/>
  <c r="DV15" i="4"/>
  <c r="DX15" i="4"/>
  <c r="DZ15" i="4"/>
  <c r="EB15" i="4"/>
  <c r="ED15" i="4"/>
  <c r="EF15" i="4"/>
  <c r="EH15" i="4"/>
  <c r="EJ15" i="4"/>
  <c r="EL15" i="4"/>
  <c r="EN15" i="4"/>
  <c r="EP15" i="4"/>
  <c r="ER15" i="4"/>
  <c r="ET15" i="4"/>
  <c r="EV15" i="4"/>
  <c r="EX15" i="4"/>
  <c r="EZ15" i="4"/>
  <c r="FB15" i="4"/>
  <c r="FD15" i="4"/>
  <c r="FF15" i="4"/>
  <c r="FH15" i="4"/>
  <c r="FJ15" i="4"/>
  <c r="FL15" i="4"/>
  <c r="FN15" i="4"/>
  <c r="FP15" i="4"/>
  <c r="FR15" i="4"/>
  <c r="FT15" i="4"/>
  <c r="FV15" i="4"/>
  <c r="FX15" i="4"/>
  <c r="FZ15" i="4"/>
  <c r="GB15" i="4"/>
  <c r="GD15" i="4"/>
  <c r="GF15" i="4"/>
  <c r="GH15" i="4"/>
  <c r="GJ15" i="4"/>
  <c r="GL15" i="4"/>
  <c r="GN15" i="4"/>
  <c r="GP15" i="4"/>
  <c r="GR15" i="4"/>
  <c r="GT15" i="4"/>
  <c r="GV15" i="4"/>
  <c r="GX15" i="4"/>
  <c r="GZ15" i="4"/>
  <c r="HB15" i="4"/>
  <c r="HD15" i="4"/>
  <c r="DJ16" i="4"/>
  <c r="DL16" i="4"/>
  <c r="DN16" i="4"/>
  <c r="DP16" i="4"/>
  <c r="DR16" i="4"/>
  <c r="DT16" i="4"/>
  <c r="DV16" i="4"/>
  <c r="DX16" i="4"/>
  <c r="DZ16" i="4"/>
  <c r="EB16" i="4"/>
  <c r="ED16" i="4"/>
  <c r="EF16" i="4"/>
  <c r="EH16" i="4"/>
  <c r="EJ16" i="4"/>
  <c r="EL16" i="4"/>
  <c r="EN16" i="4"/>
  <c r="EP16" i="4"/>
  <c r="ER16" i="4"/>
  <c r="ET16" i="4"/>
  <c r="EV16" i="4"/>
  <c r="EX16" i="4"/>
  <c r="EZ16" i="4"/>
  <c r="FB16" i="4"/>
  <c r="FD16" i="4"/>
  <c r="FF16" i="4"/>
  <c r="FH16" i="4"/>
  <c r="FJ16" i="4"/>
  <c r="FL16" i="4"/>
  <c r="FN16" i="4"/>
  <c r="FP16" i="4"/>
  <c r="FR16" i="4"/>
  <c r="FT16" i="4"/>
  <c r="FV16" i="4"/>
  <c r="FX16" i="4"/>
  <c r="FZ16" i="4"/>
  <c r="GB16" i="4"/>
  <c r="GD16" i="4"/>
  <c r="GF16" i="4"/>
  <c r="GH16" i="4"/>
  <c r="GJ16" i="4"/>
  <c r="GL16" i="4"/>
  <c r="GN16" i="4"/>
  <c r="GP16" i="4"/>
  <c r="GR16" i="4"/>
  <c r="GT16" i="4"/>
  <c r="GV16" i="4"/>
  <c r="GX16" i="4"/>
  <c r="GZ16" i="4"/>
  <c r="HB16" i="4"/>
  <c r="HD16" i="4"/>
  <c r="DJ17" i="4"/>
  <c r="DL17" i="4"/>
  <c r="DN17" i="4"/>
  <c r="DP17" i="4"/>
  <c r="DR17" i="4"/>
  <c r="DT17" i="4"/>
  <c r="DV17" i="4"/>
  <c r="DX17" i="4"/>
  <c r="DZ17" i="4"/>
  <c r="EB17" i="4"/>
  <c r="ED17" i="4"/>
  <c r="EF17" i="4"/>
  <c r="EH17" i="4"/>
  <c r="EJ17" i="4"/>
  <c r="EL17" i="4"/>
  <c r="EN17" i="4"/>
  <c r="EP17" i="4"/>
  <c r="ER17" i="4"/>
  <c r="ET17" i="4"/>
  <c r="EV17" i="4"/>
  <c r="EX17" i="4"/>
  <c r="EZ17" i="4"/>
  <c r="FB17" i="4"/>
  <c r="FD17" i="4"/>
  <c r="FF17" i="4"/>
  <c r="FH17" i="4"/>
  <c r="FJ17" i="4"/>
  <c r="FL17" i="4"/>
  <c r="FN17" i="4"/>
  <c r="FP17" i="4"/>
  <c r="FR17" i="4"/>
  <c r="FT17" i="4"/>
  <c r="FV17" i="4"/>
  <c r="FX17" i="4"/>
  <c r="FZ17" i="4"/>
  <c r="GB17" i="4"/>
  <c r="GD17" i="4"/>
  <c r="GF17" i="4"/>
  <c r="GH17" i="4"/>
  <c r="GJ17" i="4"/>
  <c r="GL17" i="4"/>
  <c r="GN17" i="4"/>
  <c r="GP17" i="4"/>
  <c r="GR17" i="4"/>
  <c r="GT17" i="4"/>
  <c r="GV17" i="4"/>
  <c r="GX17" i="4"/>
  <c r="GZ17" i="4"/>
  <c r="HB17" i="4"/>
  <c r="HD17" i="4"/>
  <c r="DJ18" i="4"/>
  <c r="DL18" i="4"/>
  <c r="DN18" i="4"/>
  <c r="DP18" i="4"/>
  <c r="DR18" i="4"/>
  <c r="DT18" i="4"/>
  <c r="DV18" i="4"/>
  <c r="DX18" i="4"/>
  <c r="DZ18" i="4"/>
  <c r="EB18" i="4"/>
  <c r="ED18" i="4"/>
  <c r="EF18" i="4"/>
  <c r="EH18" i="4"/>
  <c r="EJ18" i="4"/>
  <c r="EL18" i="4"/>
  <c r="EN18" i="4"/>
  <c r="EP18" i="4"/>
  <c r="ER18" i="4"/>
  <c r="ET18" i="4"/>
  <c r="EV18" i="4"/>
  <c r="EX18" i="4"/>
  <c r="EZ18" i="4"/>
  <c r="DL15" i="4"/>
  <c r="DO15" i="4"/>
  <c r="DQ15" i="4"/>
  <c r="DS15" i="4"/>
  <c r="DU15" i="4"/>
  <c r="DW15" i="4"/>
  <c r="DY15" i="4"/>
  <c r="EA15" i="4"/>
  <c r="EC15" i="4"/>
  <c r="EE15" i="4"/>
  <c r="EG15" i="4"/>
  <c r="EI15" i="4"/>
  <c r="EK15" i="4"/>
  <c r="EM15" i="4"/>
  <c r="EO15" i="4"/>
  <c r="EQ15" i="4"/>
  <c r="ES15" i="4"/>
  <c r="EU15" i="4"/>
  <c r="EW15" i="4"/>
  <c r="EY15" i="4"/>
  <c r="FA15" i="4"/>
  <c r="FC15" i="4"/>
  <c r="FE15" i="4"/>
  <c r="FG15" i="4"/>
  <c r="FI15" i="4"/>
  <c r="FK15" i="4"/>
  <c r="FM15" i="4"/>
  <c r="FO15" i="4"/>
  <c r="FQ15" i="4"/>
  <c r="FS15" i="4"/>
  <c r="FU15" i="4"/>
  <c r="FW15" i="4"/>
  <c r="FY15" i="4"/>
  <c r="GA15" i="4"/>
  <c r="GC15" i="4"/>
  <c r="GE15" i="4"/>
  <c r="GG15" i="4"/>
  <c r="GI15" i="4"/>
  <c r="GK15" i="4"/>
  <c r="GM15" i="4"/>
  <c r="GO15" i="4"/>
  <c r="GQ15" i="4"/>
  <c r="GS15" i="4"/>
  <c r="GU15" i="4"/>
  <c r="GW15" i="4"/>
  <c r="GY15" i="4"/>
  <c r="HA15" i="4"/>
  <c r="HC15" i="4"/>
  <c r="DI16" i="4"/>
  <c r="DK16" i="4"/>
  <c r="DM16" i="4"/>
  <c r="DO16" i="4"/>
  <c r="DQ16" i="4"/>
  <c r="DS16" i="4"/>
  <c r="DU16" i="4"/>
  <c r="DW16" i="4"/>
  <c r="DY16" i="4"/>
  <c r="EA16" i="4"/>
  <c r="EC16" i="4"/>
  <c r="EE16" i="4"/>
  <c r="EG16" i="4"/>
  <c r="EI16" i="4"/>
  <c r="EK16" i="4"/>
  <c r="EM16" i="4"/>
  <c r="EO16" i="4"/>
  <c r="EQ16" i="4"/>
  <c r="ES16" i="4"/>
  <c r="EU16" i="4"/>
  <c r="EW16" i="4"/>
  <c r="EY16" i="4"/>
  <c r="FA16" i="4"/>
  <c r="FC16" i="4"/>
  <c r="FE16" i="4"/>
  <c r="FG16" i="4"/>
  <c r="FI16" i="4"/>
  <c r="FK16" i="4"/>
  <c r="FM16" i="4"/>
  <c r="FO16" i="4"/>
  <c r="FQ16" i="4"/>
  <c r="FS16" i="4"/>
  <c r="FU16" i="4"/>
  <c r="FW16" i="4"/>
  <c r="FY16" i="4"/>
  <c r="GA16" i="4"/>
  <c r="GC16" i="4"/>
  <c r="GE16" i="4"/>
  <c r="GG16" i="4"/>
  <c r="GI16" i="4"/>
  <c r="GK16" i="4"/>
  <c r="GM16" i="4"/>
  <c r="GO16" i="4"/>
  <c r="GQ16" i="4"/>
  <c r="GS16" i="4"/>
  <c r="GU16" i="4"/>
  <c r="GW16" i="4"/>
  <c r="GY16" i="4"/>
  <c r="HA16" i="4"/>
  <c r="HC16" i="4"/>
  <c r="DI17" i="4"/>
  <c r="DK17" i="4"/>
  <c r="DM17" i="4"/>
  <c r="DO17" i="4"/>
  <c r="DQ17" i="4"/>
  <c r="DS17" i="4"/>
  <c r="DU17" i="4"/>
  <c r="DW17" i="4"/>
  <c r="DY17" i="4"/>
  <c r="EA17" i="4"/>
  <c r="EC17" i="4"/>
  <c r="EE17" i="4"/>
  <c r="EG17" i="4"/>
  <c r="EI17" i="4"/>
  <c r="EK17" i="4"/>
  <c r="EM17" i="4"/>
  <c r="EO17" i="4"/>
  <c r="EQ17" i="4"/>
  <c r="ES17" i="4"/>
  <c r="EU17" i="4"/>
  <c r="EW17" i="4"/>
  <c r="EY17" i="4"/>
  <c r="FA17" i="4"/>
  <c r="FC17" i="4"/>
  <c r="FE17" i="4"/>
  <c r="FG17" i="4"/>
  <c r="FI17" i="4"/>
  <c r="FK17" i="4"/>
  <c r="FM17" i="4"/>
  <c r="FO17" i="4"/>
  <c r="FQ17" i="4"/>
  <c r="FS17" i="4"/>
  <c r="FU17" i="4"/>
  <c r="FW17" i="4"/>
  <c r="FY17" i="4"/>
  <c r="GA17" i="4"/>
  <c r="GC17" i="4"/>
  <c r="GE17" i="4"/>
  <c r="GG17" i="4"/>
  <c r="GI17" i="4"/>
  <c r="GK17" i="4"/>
  <c r="GM17" i="4"/>
  <c r="GO17" i="4"/>
  <c r="GQ17" i="4"/>
  <c r="GS17" i="4"/>
  <c r="GU17" i="4"/>
  <c r="GW17" i="4"/>
  <c r="GY17" i="4"/>
  <c r="HA17" i="4"/>
  <c r="HC17" i="4"/>
  <c r="DI18" i="4"/>
  <c r="DK18" i="4"/>
  <c r="DM18" i="4"/>
  <c r="DO18" i="4"/>
  <c r="DQ18" i="4"/>
  <c r="DS18" i="4"/>
  <c r="DU18" i="4"/>
  <c r="DW18" i="4"/>
  <c r="DY18" i="4"/>
  <c r="EA18" i="4"/>
  <c r="EC18" i="4"/>
  <c r="EE18" i="4"/>
  <c r="EG18" i="4"/>
  <c r="EI18" i="4"/>
  <c r="EK18" i="4"/>
  <c r="EM18" i="4"/>
  <c r="EO18" i="4"/>
  <c r="EQ18" i="4"/>
  <c r="ES18" i="4"/>
  <c r="EU18" i="4"/>
  <c r="EW18" i="4"/>
  <c r="EY18" i="4"/>
  <c r="FA18" i="4"/>
  <c r="FC18" i="4"/>
  <c r="FD18" i="4"/>
  <c r="FF18" i="4"/>
  <c r="FH18" i="4"/>
  <c r="FJ18" i="4"/>
  <c r="FL18" i="4"/>
  <c r="FN18" i="4"/>
  <c r="FP18" i="4"/>
  <c r="FR18" i="4"/>
  <c r="FT18" i="4"/>
  <c r="FV18" i="4"/>
  <c r="FX18" i="4"/>
  <c r="FZ18" i="4"/>
  <c r="GB18" i="4"/>
  <c r="GD18" i="4"/>
  <c r="GF18" i="4"/>
  <c r="GH18" i="4"/>
  <c r="GJ18" i="4"/>
  <c r="GL18" i="4"/>
  <c r="GN18" i="4"/>
  <c r="GP18" i="4"/>
  <c r="GR18" i="4"/>
  <c r="GT18" i="4"/>
  <c r="GV18" i="4"/>
  <c r="GX18" i="4"/>
  <c r="GZ18" i="4"/>
  <c r="HB18" i="4"/>
  <c r="HD18" i="4"/>
  <c r="DJ19" i="4"/>
  <c r="DL19" i="4"/>
  <c r="DN19" i="4"/>
  <c r="DP19" i="4"/>
  <c r="DR19" i="4"/>
  <c r="DT19" i="4"/>
  <c r="DV19" i="4"/>
  <c r="DX19" i="4"/>
  <c r="DZ19" i="4"/>
  <c r="EB19" i="4"/>
  <c r="ED19" i="4"/>
  <c r="EF19" i="4"/>
  <c r="EH19" i="4"/>
  <c r="EJ19" i="4"/>
  <c r="EL19" i="4"/>
  <c r="EN19" i="4"/>
  <c r="EP19" i="4"/>
  <c r="ER19" i="4"/>
  <c r="ET19" i="4"/>
  <c r="EV19" i="4"/>
  <c r="EX19" i="4"/>
  <c r="EZ19" i="4"/>
  <c r="FB19" i="4"/>
  <c r="FD19" i="4"/>
  <c r="FF19" i="4"/>
  <c r="FH19" i="4"/>
  <c r="FJ19" i="4"/>
  <c r="FL19" i="4"/>
  <c r="FN19" i="4"/>
  <c r="FP19" i="4"/>
  <c r="FR19" i="4"/>
  <c r="FT19" i="4"/>
  <c r="FV19" i="4"/>
  <c r="FX19" i="4"/>
  <c r="FZ19" i="4"/>
  <c r="GB19" i="4"/>
  <c r="GD19" i="4"/>
  <c r="GF19" i="4"/>
  <c r="GH19" i="4"/>
  <c r="GJ19" i="4"/>
  <c r="GL19" i="4"/>
  <c r="GN19" i="4"/>
  <c r="GP19" i="4"/>
  <c r="GR19" i="4"/>
  <c r="GT19" i="4"/>
  <c r="GV19" i="4"/>
  <c r="GX19" i="4"/>
  <c r="GZ19" i="4"/>
  <c r="HB19" i="4"/>
  <c r="HD19" i="4"/>
  <c r="DJ20" i="4"/>
  <c r="DL20" i="4"/>
  <c r="DN20" i="4"/>
  <c r="DP20" i="4"/>
  <c r="DR20" i="4"/>
  <c r="DT20" i="4"/>
  <c r="DV20" i="4"/>
  <c r="DX20" i="4"/>
  <c r="DZ20" i="4"/>
  <c r="EB20" i="4"/>
  <c r="ED20" i="4"/>
  <c r="EF20" i="4"/>
  <c r="EH20" i="4"/>
  <c r="EJ20" i="4"/>
  <c r="EL20" i="4"/>
  <c r="EN20" i="4"/>
  <c r="EP20" i="4"/>
  <c r="ER20" i="4"/>
  <c r="ET20" i="4"/>
  <c r="EV20" i="4"/>
  <c r="EX20" i="4"/>
  <c r="EZ20" i="4"/>
  <c r="FB20" i="4"/>
  <c r="FD20" i="4"/>
  <c r="FF20" i="4"/>
  <c r="FH20" i="4"/>
  <c r="FJ20" i="4"/>
  <c r="FL20" i="4"/>
  <c r="FN20" i="4"/>
  <c r="FP20" i="4"/>
  <c r="FR20" i="4"/>
  <c r="FT20" i="4"/>
  <c r="FV20" i="4"/>
  <c r="FX20" i="4"/>
  <c r="FZ20" i="4"/>
  <c r="GB20" i="4"/>
  <c r="GD20" i="4"/>
  <c r="GF20" i="4"/>
  <c r="GH20" i="4"/>
  <c r="GJ20" i="4"/>
  <c r="GL20" i="4"/>
  <c r="GN20" i="4"/>
  <c r="GP20" i="4"/>
  <c r="GR20" i="4"/>
  <c r="GT20" i="4"/>
  <c r="GV20" i="4"/>
  <c r="GX20" i="4"/>
  <c r="GZ20" i="4"/>
  <c r="HB20" i="4"/>
  <c r="HD20" i="4"/>
  <c r="DJ21" i="4"/>
  <c r="DL21" i="4"/>
  <c r="DN21" i="4"/>
  <c r="DP21" i="4"/>
  <c r="DR21" i="4"/>
  <c r="DT21" i="4"/>
  <c r="DV21" i="4"/>
  <c r="DX21" i="4"/>
  <c r="DZ21" i="4"/>
  <c r="EB21" i="4"/>
  <c r="ED21" i="4"/>
  <c r="EF21" i="4"/>
  <c r="EH21" i="4"/>
  <c r="EJ21" i="4"/>
  <c r="EL21" i="4"/>
  <c r="EN21" i="4"/>
  <c r="EP21" i="4"/>
  <c r="ER21" i="4"/>
  <c r="ET21" i="4"/>
  <c r="EV21" i="4"/>
  <c r="EX21" i="4"/>
  <c r="EZ21" i="4"/>
  <c r="FB21" i="4"/>
  <c r="FD21" i="4"/>
  <c r="FF21" i="4"/>
  <c r="FH21" i="4"/>
  <c r="FJ21" i="4"/>
  <c r="FL21" i="4"/>
  <c r="FN21" i="4"/>
  <c r="FP21" i="4"/>
  <c r="FR21" i="4"/>
  <c r="FT21" i="4"/>
  <c r="FV21" i="4"/>
  <c r="FX21" i="4"/>
  <c r="FZ21" i="4"/>
  <c r="GB21" i="4"/>
  <c r="GD21" i="4"/>
  <c r="GF21" i="4"/>
  <c r="GH21" i="4"/>
  <c r="GJ21" i="4"/>
  <c r="GL21" i="4"/>
  <c r="GN21" i="4"/>
  <c r="GP21" i="4"/>
  <c r="GR21" i="4"/>
  <c r="GT21" i="4"/>
  <c r="GV21" i="4"/>
  <c r="GX21" i="4"/>
  <c r="GZ21" i="4"/>
  <c r="HB21" i="4"/>
  <c r="HD21" i="4"/>
  <c r="DJ22" i="4"/>
  <c r="DL22" i="4"/>
  <c r="DN22" i="4"/>
  <c r="DP22" i="4"/>
  <c r="DR22" i="4"/>
  <c r="DT22" i="4"/>
  <c r="DV22" i="4"/>
  <c r="DX22" i="4"/>
  <c r="DZ22" i="4"/>
  <c r="EB22" i="4"/>
  <c r="ED22" i="4"/>
  <c r="EF22" i="4"/>
  <c r="EH22" i="4"/>
  <c r="EJ22" i="4"/>
  <c r="EL22" i="4"/>
  <c r="EN22" i="4"/>
  <c r="EP22" i="4"/>
  <c r="ER22" i="4"/>
  <c r="ET22" i="4"/>
  <c r="EV22" i="4"/>
  <c r="EX22" i="4"/>
  <c r="EZ22" i="4"/>
  <c r="FB22" i="4"/>
  <c r="FD22" i="4"/>
  <c r="FF22" i="4"/>
  <c r="FH22" i="4"/>
  <c r="FJ22" i="4"/>
  <c r="FL22" i="4"/>
  <c r="FN22" i="4"/>
  <c r="FP22" i="4"/>
  <c r="FR22" i="4"/>
  <c r="FT22" i="4"/>
  <c r="FV22" i="4"/>
  <c r="FX22" i="4"/>
  <c r="FZ22" i="4"/>
  <c r="GB22" i="4"/>
  <c r="GD22" i="4"/>
  <c r="GF22" i="4"/>
  <c r="GH22" i="4"/>
  <c r="GJ22" i="4"/>
  <c r="GL22" i="4"/>
  <c r="GN22" i="4"/>
  <c r="GP22" i="4"/>
  <c r="GR22" i="4"/>
  <c r="GT22" i="4"/>
  <c r="GV22" i="4"/>
  <c r="GX22" i="4"/>
  <c r="GZ22" i="4"/>
  <c r="HB22" i="4"/>
  <c r="HD22" i="4"/>
  <c r="DJ23" i="4"/>
  <c r="DL23" i="4"/>
  <c r="DN23" i="4"/>
  <c r="DP23" i="4"/>
  <c r="DR23" i="4"/>
  <c r="DT23" i="4"/>
  <c r="DV23" i="4"/>
  <c r="DX23" i="4"/>
  <c r="DZ23" i="4"/>
  <c r="EB23" i="4"/>
  <c r="ED23" i="4"/>
  <c r="EF23" i="4"/>
  <c r="EH23" i="4"/>
  <c r="EJ23" i="4"/>
  <c r="EL23" i="4"/>
  <c r="EN23" i="4"/>
  <c r="EP23" i="4"/>
  <c r="ER23" i="4"/>
  <c r="ET23" i="4"/>
  <c r="EV23" i="4"/>
  <c r="EX23" i="4"/>
  <c r="EZ23" i="4"/>
  <c r="FB23" i="4"/>
  <c r="FD23" i="4"/>
  <c r="FF23" i="4"/>
  <c r="FH23" i="4"/>
  <c r="FJ23" i="4"/>
  <c r="FL23" i="4"/>
  <c r="FN23" i="4"/>
  <c r="FP23" i="4"/>
  <c r="FR23" i="4"/>
  <c r="FT23" i="4"/>
  <c r="FV23" i="4"/>
  <c r="FX23" i="4"/>
  <c r="FZ23" i="4"/>
  <c r="GB23" i="4"/>
  <c r="GD23" i="4"/>
  <c r="GF23" i="4"/>
  <c r="GH23" i="4"/>
  <c r="GJ23" i="4"/>
  <c r="GL23" i="4"/>
  <c r="GN23" i="4"/>
  <c r="GP23" i="4"/>
  <c r="GR23" i="4"/>
  <c r="GT23" i="4"/>
  <c r="GV23" i="4"/>
  <c r="GX23" i="4"/>
  <c r="GZ23" i="4"/>
  <c r="HB23" i="4"/>
  <c r="HD23" i="4"/>
  <c r="DJ24" i="4"/>
  <c r="DL24" i="4"/>
  <c r="DN24" i="4"/>
  <c r="DP24" i="4"/>
  <c r="DR24" i="4"/>
  <c r="DT24" i="4"/>
  <c r="DV24" i="4"/>
  <c r="DX24" i="4"/>
  <c r="DZ24" i="4"/>
  <c r="EB24" i="4"/>
  <c r="ED24" i="4"/>
  <c r="EF24" i="4"/>
  <c r="EH24" i="4"/>
  <c r="EJ24" i="4"/>
  <c r="EL24" i="4"/>
  <c r="EN24" i="4"/>
  <c r="EP24" i="4"/>
  <c r="ER24" i="4"/>
  <c r="ET24" i="4"/>
  <c r="EV24" i="4"/>
  <c r="EX24" i="4"/>
  <c r="EZ24" i="4"/>
  <c r="FB24" i="4"/>
  <c r="FD24" i="4"/>
  <c r="FF24" i="4"/>
  <c r="FH24" i="4"/>
  <c r="FJ24" i="4"/>
  <c r="FL24" i="4"/>
  <c r="FN24" i="4"/>
  <c r="FP24" i="4"/>
  <c r="FR24" i="4"/>
  <c r="FT24" i="4"/>
  <c r="FV24" i="4"/>
  <c r="FX24" i="4"/>
  <c r="FZ24" i="4"/>
  <c r="GB24" i="4"/>
  <c r="GD24" i="4"/>
  <c r="GF24" i="4"/>
  <c r="GH24" i="4"/>
  <c r="GJ24" i="4"/>
  <c r="GL24" i="4"/>
  <c r="GN24" i="4"/>
  <c r="GP24" i="4"/>
  <c r="GR24" i="4"/>
  <c r="GT24" i="4"/>
  <c r="GV24" i="4"/>
  <c r="GX24" i="4"/>
  <c r="GZ24" i="4"/>
  <c r="HB24" i="4"/>
  <c r="HD24" i="4"/>
  <c r="DJ25" i="4"/>
  <c r="DL25" i="4"/>
  <c r="DN25" i="4"/>
  <c r="DP25" i="4"/>
  <c r="DR25" i="4"/>
  <c r="DT25" i="4"/>
  <c r="DV25" i="4"/>
  <c r="DX25" i="4"/>
  <c r="DZ25" i="4"/>
  <c r="EB25" i="4"/>
  <c r="ED25" i="4"/>
  <c r="EF25" i="4"/>
  <c r="EH25" i="4"/>
  <c r="EJ25" i="4"/>
  <c r="FB18" i="4"/>
  <c r="FE18" i="4"/>
  <c r="FG18" i="4"/>
  <c r="FI18" i="4"/>
  <c r="FK18" i="4"/>
  <c r="FM18" i="4"/>
  <c r="FO18" i="4"/>
  <c r="FQ18" i="4"/>
  <c r="FS18" i="4"/>
  <c r="FU18" i="4"/>
  <c r="FW18" i="4"/>
  <c r="FY18" i="4"/>
  <c r="GA18" i="4"/>
  <c r="GC18" i="4"/>
  <c r="GE18" i="4"/>
  <c r="GG18" i="4"/>
  <c r="GI18" i="4"/>
  <c r="GK18" i="4"/>
  <c r="GM18" i="4"/>
  <c r="GO18" i="4"/>
  <c r="GQ18" i="4"/>
  <c r="GS18" i="4"/>
  <c r="GU18" i="4"/>
  <c r="GW18" i="4"/>
  <c r="GY18" i="4"/>
  <c r="HA18" i="4"/>
  <c r="HC18" i="4"/>
  <c r="DI19" i="4"/>
  <c r="DK19" i="4"/>
  <c r="DM19" i="4"/>
  <c r="DO19" i="4"/>
  <c r="DQ19" i="4"/>
  <c r="DS19" i="4"/>
  <c r="DU19" i="4"/>
  <c r="DW19" i="4"/>
  <c r="DY19" i="4"/>
  <c r="EA19" i="4"/>
  <c r="EC19" i="4"/>
  <c r="EE19" i="4"/>
  <c r="EG19" i="4"/>
  <c r="EI19" i="4"/>
  <c r="EK19" i="4"/>
  <c r="EM19" i="4"/>
  <c r="EO19" i="4"/>
  <c r="EQ19" i="4"/>
  <c r="ES19" i="4"/>
  <c r="EU19" i="4"/>
  <c r="EW19" i="4"/>
  <c r="EY19" i="4"/>
  <c r="FA19" i="4"/>
  <c r="FC19" i="4"/>
  <c r="FE19" i="4"/>
  <c r="FG19" i="4"/>
  <c r="FI19" i="4"/>
  <c r="FK19" i="4"/>
  <c r="FM19" i="4"/>
  <c r="FO19" i="4"/>
  <c r="FQ19" i="4"/>
  <c r="FS19" i="4"/>
  <c r="FU19" i="4"/>
  <c r="FW19" i="4"/>
  <c r="FY19" i="4"/>
  <c r="GA19" i="4"/>
  <c r="GC19" i="4"/>
  <c r="GE19" i="4"/>
  <c r="GG19" i="4"/>
  <c r="GI19" i="4"/>
  <c r="GK19" i="4"/>
  <c r="GM19" i="4"/>
  <c r="GO19" i="4"/>
  <c r="GQ19" i="4"/>
  <c r="GS19" i="4"/>
  <c r="GU19" i="4"/>
  <c r="GW19" i="4"/>
  <c r="GY19" i="4"/>
  <c r="HA19" i="4"/>
  <c r="HC19" i="4"/>
  <c r="DI20" i="4"/>
  <c r="DK20" i="4"/>
  <c r="DM20" i="4"/>
  <c r="DO20" i="4"/>
  <c r="DQ20" i="4"/>
  <c r="DS20" i="4"/>
  <c r="DU20" i="4"/>
  <c r="DW20" i="4"/>
  <c r="DY20" i="4"/>
  <c r="EA20" i="4"/>
  <c r="EC20" i="4"/>
  <c r="EE20" i="4"/>
  <c r="EG20" i="4"/>
  <c r="EI20" i="4"/>
  <c r="EK20" i="4"/>
  <c r="EM20" i="4"/>
  <c r="EO20" i="4"/>
  <c r="EQ20" i="4"/>
  <c r="ES20" i="4"/>
  <c r="EU20" i="4"/>
  <c r="EW20" i="4"/>
  <c r="EY20" i="4"/>
  <c r="FA20" i="4"/>
  <c r="FC20" i="4"/>
  <c r="FE20" i="4"/>
  <c r="FG20" i="4"/>
  <c r="FI20" i="4"/>
  <c r="FK20" i="4"/>
  <c r="FM20" i="4"/>
  <c r="FO20" i="4"/>
  <c r="FQ20" i="4"/>
  <c r="FS20" i="4"/>
  <c r="FU20" i="4"/>
  <c r="FW20" i="4"/>
  <c r="FY20" i="4"/>
  <c r="GA20" i="4"/>
  <c r="GC20" i="4"/>
  <c r="GE20" i="4"/>
  <c r="GG20" i="4"/>
  <c r="GI20" i="4"/>
  <c r="GK20" i="4"/>
  <c r="GM20" i="4"/>
  <c r="GO20" i="4"/>
  <c r="GQ20" i="4"/>
  <c r="GS20" i="4"/>
  <c r="GU20" i="4"/>
  <c r="GW20" i="4"/>
  <c r="GY20" i="4"/>
  <c r="HA20" i="4"/>
  <c r="HC20" i="4"/>
  <c r="DI21" i="4"/>
  <c r="DK21" i="4"/>
  <c r="DM21" i="4"/>
  <c r="DO21" i="4"/>
  <c r="DQ21" i="4"/>
  <c r="DS21" i="4"/>
  <c r="DU21" i="4"/>
  <c r="DW21" i="4"/>
  <c r="DY21" i="4"/>
  <c r="EA21" i="4"/>
  <c r="EC21" i="4"/>
  <c r="EE21" i="4"/>
  <c r="EG21" i="4"/>
  <c r="EI21" i="4"/>
  <c r="EK21" i="4"/>
  <c r="EM21" i="4"/>
  <c r="EO21" i="4"/>
  <c r="EQ21" i="4"/>
  <c r="ES21" i="4"/>
  <c r="EU21" i="4"/>
  <c r="EW21" i="4"/>
  <c r="EY21" i="4"/>
  <c r="FA21" i="4"/>
  <c r="FC21" i="4"/>
  <c r="FE21" i="4"/>
  <c r="FG21" i="4"/>
  <c r="FI21" i="4"/>
  <c r="FK21" i="4"/>
  <c r="FM21" i="4"/>
  <c r="FO21" i="4"/>
  <c r="FQ21" i="4"/>
  <c r="FS21" i="4"/>
  <c r="FU21" i="4"/>
  <c r="FW21" i="4"/>
  <c r="FY21" i="4"/>
  <c r="GA21" i="4"/>
  <c r="GC21" i="4"/>
  <c r="GE21" i="4"/>
  <c r="GG21" i="4"/>
  <c r="GI21" i="4"/>
  <c r="GK21" i="4"/>
  <c r="GM21" i="4"/>
  <c r="GO21" i="4"/>
  <c r="GQ21" i="4"/>
  <c r="GS21" i="4"/>
  <c r="GU21" i="4"/>
  <c r="GW21" i="4"/>
  <c r="GY21" i="4"/>
  <c r="HA21" i="4"/>
  <c r="HC21" i="4"/>
  <c r="DI22" i="4"/>
  <c r="DK22" i="4"/>
  <c r="DM22" i="4"/>
  <c r="DO22" i="4"/>
  <c r="DQ22" i="4"/>
  <c r="DS22" i="4"/>
  <c r="DU22" i="4"/>
  <c r="DW22" i="4"/>
  <c r="DY22" i="4"/>
  <c r="EA22" i="4"/>
  <c r="EC22" i="4"/>
  <c r="EE22" i="4"/>
  <c r="EG22" i="4"/>
  <c r="EI22" i="4"/>
  <c r="EK22" i="4"/>
  <c r="EM22" i="4"/>
  <c r="EO22" i="4"/>
  <c r="EQ22" i="4"/>
  <c r="ES22" i="4"/>
  <c r="EU22" i="4"/>
  <c r="EW22" i="4"/>
  <c r="EY22" i="4"/>
  <c r="FA22" i="4"/>
  <c r="FC22" i="4"/>
  <c r="FE22" i="4"/>
  <c r="FG22" i="4"/>
  <c r="FI22" i="4"/>
  <c r="FK22" i="4"/>
  <c r="FM22" i="4"/>
  <c r="FO22" i="4"/>
  <c r="FQ22" i="4"/>
  <c r="FS22" i="4"/>
  <c r="FU22" i="4"/>
  <c r="FW22" i="4"/>
  <c r="FY22" i="4"/>
  <c r="GA22" i="4"/>
  <c r="GC22" i="4"/>
  <c r="GE22" i="4"/>
  <c r="GG22" i="4"/>
  <c r="GI22" i="4"/>
  <c r="GK22" i="4"/>
  <c r="GM22" i="4"/>
  <c r="GO22" i="4"/>
  <c r="GQ22" i="4"/>
  <c r="GS22" i="4"/>
  <c r="GU22" i="4"/>
  <c r="GW22" i="4"/>
  <c r="GY22" i="4"/>
  <c r="HA22" i="4"/>
  <c r="HC22" i="4"/>
  <c r="DI23" i="4"/>
  <c r="DK23" i="4"/>
  <c r="DM23" i="4"/>
  <c r="DO23" i="4"/>
  <c r="DQ23" i="4"/>
  <c r="DS23" i="4"/>
  <c r="DU23" i="4"/>
  <c r="DW23" i="4"/>
  <c r="DY23" i="4"/>
  <c r="EA23" i="4"/>
  <c r="EC23" i="4"/>
  <c r="EE23" i="4"/>
  <c r="EG23" i="4"/>
  <c r="EI23" i="4"/>
  <c r="EK23" i="4"/>
  <c r="EM23" i="4"/>
  <c r="EO23" i="4"/>
  <c r="EQ23" i="4"/>
  <c r="ES23" i="4"/>
  <c r="EU23" i="4"/>
  <c r="EW23" i="4"/>
  <c r="EY23" i="4"/>
  <c r="FA23" i="4"/>
  <c r="FC23" i="4"/>
  <c r="FE23" i="4"/>
  <c r="FG23" i="4"/>
  <c r="FI23" i="4"/>
  <c r="FK23" i="4"/>
  <c r="FM23" i="4"/>
  <c r="FO23" i="4"/>
  <c r="FQ23" i="4"/>
  <c r="FS23" i="4"/>
  <c r="FU23" i="4"/>
  <c r="FW23" i="4"/>
  <c r="FY23" i="4"/>
  <c r="GA23" i="4"/>
  <c r="GC23" i="4"/>
  <c r="GE23" i="4"/>
  <c r="GG23" i="4"/>
  <c r="GI23" i="4"/>
  <c r="GK23" i="4"/>
  <c r="GM23" i="4"/>
  <c r="GO23" i="4"/>
  <c r="GQ23" i="4"/>
  <c r="GS23" i="4"/>
  <c r="GU23" i="4"/>
  <c r="GW23" i="4"/>
  <c r="GY23" i="4"/>
  <c r="HA23" i="4"/>
  <c r="HC23" i="4"/>
  <c r="DI24" i="4"/>
  <c r="DK24" i="4"/>
  <c r="DM24" i="4"/>
  <c r="DO24" i="4"/>
  <c r="DQ24" i="4"/>
  <c r="DS24" i="4"/>
  <c r="DU24" i="4"/>
  <c r="DW24" i="4"/>
  <c r="DY24" i="4"/>
  <c r="EA24" i="4"/>
  <c r="EC24" i="4"/>
  <c r="EE24" i="4"/>
  <c r="EG24" i="4"/>
  <c r="EI24" i="4"/>
  <c r="EK24" i="4"/>
  <c r="EM24" i="4"/>
  <c r="EO24" i="4"/>
  <c r="EQ24" i="4"/>
  <c r="ES24" i="4"/>
  <c r="EU24" i="4"/>
  <c r="EW24" i="4"/>
  <c r="EY24" i="4"/>
  <c r="FA24" i="4"/>
  <c r="FC24" i="4"/>
  <c r="FE24" i="4"/>
  <c r="FG24" i="4"/>
  <c r="FI24" i="4"/>
  <c r="FK24" i="4"/>
  <c r="FM24" i="4"/>
  <c r="FO24" i="4"/>
  <c r="FQ24" i="4"/>
  <c r="FS24" i="4"/>
  <c r="FU24" i="4"/>
  <c r="FW24" i="4"/>
  <c r="FY24" i="4"/>
  <c r="GA24" i="4"/>
  <c r="GC24" i="4"/>
  <c r="GE24" i="4"/>
  <c r="GG24" i="4"/>
  <c r="GI24" i="4"/>
  <c r="GK24" i="4"/>
  <c r="GM24" i="4"/>
  <c r="GO24" i="4"/>
  <c r="GQ24" i="4"/>
  <c r="GS24" i="4"/>
  <c r="GU24" i="4"/>
  <c r="GW24" i="4"/>
  <c r="GY24" i="4"/>
  <c r="HA24" i="4"/>
  <c r="HC24" i="4"/>
  <c r="DI25" i="4"/>
  <c r="DK25" i="4"/>
  <c r="DM25" i="4"/>
  <c r="DO25" i="4"/>
  <c r="DQ25" i="4"/>
  <c r="DS25" i="4"/>
  <c r="DU25" i="4"/>
  <c r="DW25" i="4"/>
  <c r="DY25" i="4"/>
  <c r="EA25" i="4"/>
  <c r="EC25" i="4"/>
  <c r="EE25" i="4"/>
  <c r="EG25" i="4"/>
  <c r="EI25" i="4"/>
  <c r="EL25" i="4"/>
  <c r="EN25" i="4"/>
  <c r="EP25" i="4"/>
  <c r="ER25" i="4"/>
  <c r="ET25" i="4"/>
  <c r="EV25" i="4"/>
  <c r="EX25" i="4"/>
  <c r="EZ25" i="4"/>
  <c r="FB25" i="4"/>
  <c r="FD25" i="4"/>
  <c r="FF25" i="4"/>
  <c r="FH25" i="4"/>
  <c r="FJ25" i="4"/>
  <c r="FL25" i="4"/>
  <c r="FN25" i="4"/>
  <c r="FP25" i="4"/>
  <c r="FR25" i="4"/>
  <c r="FT25" i="4"/>
  <c r="FV25" i="4"/>
  <c r="FX25" i="4"/>
  <c r="FZ25" i="4"/>
  <c r="GB25" i="4"/>
  <c r="GD25" i="4"/>
  <c r="GF25" i="4"/>
  <c r="GH25" i="4"/>
  <c r="GJ25" i="4"/>
  <c r="GL25" i="4"/>
  <c r="GN25" i="4"/>
  <c r="GP25" i="4"/>
  <c r="GR25" i="4"/>
  <c r="GT25" i="4"/>
  <c r="GV25" i="4"/>
  <c r="GX25" i="4"/>
  <c r="GZ25" i="4"/>
  <c r="HB25" i="4"/>
  <c r="HD25" i="4"/>
  <c r="DJ26" i="4"/>
  <c r="DL26" i="4"/>
  <c r="DN26" i="4"/>
  <c r="DP26" i="4"/>
  <c r="DR26" i="4"/>
  <c r="DT26" i="4"/>
  <c r="DV26" i="4"/>
  <c r="DX26" i="4"/>
  <c r="DZ26" i="4"/>
  <c r="EB26" i="4"/>
  <c r="ED26" i="4"/>
  <c r="EF26" i="4"/>
  <c r="EH26" i="4"/>
  <c r="EJ26" i="4"/>
  <c r="EL26" i="4"/>
  <c r="EN26" i="4"/>
  <c r="EP26" i="4"/>
  <c r="ER26" i="4"/>
  <c r="ET26" i="4"/>
  <c r="EV26" i="4"/>
  <c r="EX26" i="4"/>
  <c r="EZ26" i="4"/>
  <c r="FB26" i="4"/>
  <c r="FD26" i="4"/>
  <c r="FF26" i="4"/>
  <c r="FH26" i="4"/>
  <c r="FJ26" i="4"/>
  <c r="FL26" i="4"/>
  <c r="FN26" i="4"/>
  <c r="FP26" i="4"/>
  <c r="FR26" i="4"/>
  <c r="FT26" i="4"/>
  <c r="FV26" i="4"/>
  <c r="FX26" i="4"/>
  <c r="FZ26" i="4"/>
  <c r="GB26" i="4"/>
  <c r="GD26" i="4"/>
  <c r="GF26" i="4"/>
  <c r="GH26" i="4"/>
  <c r="GJ26" i="4"/>
  <c r="GL26" i="4"/>
  <c r="GN26" i="4"/>
  <c r="GP26" i="4"/>
  <c r="GR26" i="4"/>
  <c r="GT26" i="4"/>
  <c r="GV26" i="4"/>
  <c r="GX26" i="4"/>
  <c r="GZ26" i="4"/>
  <c r="HB26" i="4"/>
  <c r="HD26" i="4"/>
  <c r="DJ27" i="4"/>
  <c r="DL27" i="4"/>
  <c r="DN27" i="4"/>
  <c r="DP27" i="4"/>
  <c r="DR27" i="4"/>
  <c r="DT27" i="4"/>
  <c r="DV27" i="4"/>
  <c r="DX27" i="4"/>
  <c r="DZ27" i="4"/>
  <c r="EB27" i="4"/>
  <c r="ED27" i="4"/>
  <c r="EF27" i="4"/>
  <c r="EH27" i="4"/>
  <c r="EJ27" i="4"/>
  <c r="EL27" i="4"/>
  <c r="EN27" i="4"/>
  <c r="EP27" i="4"/>
  <c r="ER27" i="4"/>
  <c r="ET27" i="4"/>
  <c r="EV27" i="4"/>
  <c r="EX27" i="4"/>
  <c r="EZ27" i="4"/>
  <c r="FB27" i="4"/>
  <c r="FD27" i="4"/>
  <c r="FF27" i="4"/>
  <c r="FH27" i="4"/>
  <c r="FJ27" i="4"/>
  <c r="FL27" i="4"/>
  <c r="FN27" i="4"/>
  <c r="FP27" i="4"/>
  <c r="FR27" i="4"/>
  <c r="FT27" i="4"/>
  <c r="FV27" i="4"/>
  <c r="FX27" i="4"/>
  <c r="FZ27" i="4"/>
  <c r="GB27" i="4"/>
  <c r="GD27" i="4"/>
  <c r="GF27" i="4"/>
  <c r="GH27" i="4"/>
  <c r="GJ27" i="4"/>
  <c r="GL27" i="4"/>
  <c r="GN27" i="4"/>
  <c r="GP27" i="4"/>
  <c r="GR27" i="4"/>
  <c r="GT27" i="4"/>
  <c r="GV27" i="4"/>
  <c r="GX27" i="4"/>
  <c r="GZ27" i="4"/>
  <c r="HB27" i="4"/>
  <c r="HD27" i="4"/>
  <c r="DJ28" i="4"/>
  <c r="DL28" i="4"/>
  <c r="DN28" i="4"/>
  <c r="DP28" i="4"/>
  <c r="DR28" i="4"/>
  <c r="DT28" i="4"/>
  <c r="DV28" i="4"/>
  <c r="DX28" i="4"/>
  <c r="DZ28" i="4"/>
  <c r="EB28" i="4"/>
  <c r="ED28" i="4"/>
  <c r="EF28" i="4"/>
  <c r="EH28" i="4"/>
  <c r="EJ28" i="4"/>
  <c r="EL28" i="4"/>
  <c r="EN28" i="4"/>
  <c r="EP28" i="4"/>
  <c r="ER28" i="4"/>
  <c r="ET28" i="4"/>
  <c r="EV28" i="4"/>
  <c r="EX28" i="4"/>
  <c r="EZ28" i="4"/>
  <c r="FB28" i="4"/>
  <c r="FD28" i="4"/>
  <c r="FF28" i="4"/>
  <c r="FH28" i="4"/>
  <c r="FJ28" i="4"/>
  <c r="FL28" i="4"/>
  <c r="FN28" i="4"/>
  <c r="FP28" i="4"/>
  <c r="FR28" i="4"/>
  <c r="FT28" i="4"/>
  <c r="FV28" i="4"/>
  <c r="FX28" i="4"/>
  <c r="FZ28" i="4"/>
  <c r="GB28" i="4"/>
  <c r="GD28" i="4"/>
  <c r="GF28" i="4"/>
  <c r="GH28" i="4"/>
  <c r="GJ28" i="4"/>
  <c r="GL28" i="4"/>
  <c r="GN28" i="4"/>
  <c r="GP28" i="4"/>
  <c r="GR28" i="4"/>
  <c r="GT28" i="4"/>
  <c r="GV28" i="4"/>
  <c r="GX28" i="4"/>
  <c r="GZ28" i="4"/>
  <c r="HB28" i="4"/>
  <c r="HD28" i="4"/>
  <c r="DJ29" i="4"/>
  <c r="DL29" i="4"/>
  <c r="DN29" i="4"/>
  <c r="DP29" i="4"/>
  <c r="DR29" i="4"/>
  <c r="DT29" i="4"/>
  <c r="DV29" i="4"/>
  <c r="DX29" i="4"/>
  <c r="DZ29" i="4"/>
  <c r="EB29" i="4"/>
  <c r="ED29" i="4"/>
  <c r="EF29" i="4"/>
  <c r="EH29" i="4"/>
  <c r="EJ29" i="4"/>
  <c r="EL29" i="4"/>
  <c r="EN29" i="4"/>
  <c r="EP29" i="4"/>
  <c r="ER29" i="4"/>
  <c r="ET29" i="4"/>
  <c r="EV29" i="4"/>
  <c r="EX29" i="4"/>
  <c r="EZ29" i="4"/>
  <c r="FB29" i="4"/>
  <c r="FD29" i="4"/>
  <c r="FF29" i="4"/>
  <c r="FH29" i="4"/>
  <c r="FJ29" i="4"/>
  <c r="FL29" i="4"/>
  <c r="FN29" i="4"/>
  <c r="FP29" i="4"/>
  <c r="FR29" i="4"/>
  <c r="FT29" i="4"/>
  <c r="FV29" i="4"/>
  <c r="FX29" i="4"/>
  <c r="FZ29" i="4"/>
  <c r="GB29" i="4"/>
  <c r="GD29" i="4"/>
  <c r="GF29" i="4"/>
  <c r="GH29" i="4"/>
  <c r="GJ29" i="4"/>
  <c r="GL29" i="4"/>
  <c r="GN29" i="4"/>
  <c r="GP29" i="4"/>
  <c r="GR29" i="4"/>
  <c r="GT29" i="4"/>
  <c r="GV29" i="4"/>
  <c r="GX29" i="4"/>
  <c r="GZ29" i="4"/>
  <c r="HB29" i="4"/>
  <c r="HD29" i="4"/>
  <c r="DJ30" i="4"/>
  <c r="DL30" i="4"/>
  <c r="DN30" i="4"/>
  <c r="DP30" i="4"/>
  <c r="DR30" i="4"/>
  <c r="DT30" i="4"/>
  <c r="DV30" i="4"/>
  <c r="DX30" i="4"/>
  <c r="DZ30" i="4"/>
  <c r="EB30" i="4"/>
  <c r="ED30" i="4"/>
  <c r="EF30" i="4"/>
  <c r="EH30" i="4"/>
  <c r="EJ30" i="4"/>
  <c r="EL30" i="4"/>
  <c r="EN30" i="4"/>
  <c r="EP30" i="4"/>
  <c r="ER30" i="4"/>
  <c r="ET30" i="4"/>
  <c r="EV30" i="4"/>
  <c r="EX30" i="4"/>
  <c r="EZ30" i="4"/>
  <c r="FB30" i="4"/>
  <c r="FD30" i="4"/>
  <c r="FF30" i="4"/>
  <c r="FH30" i="4"/>
  <c r="FJ30" i="4"/>
  <c r="FL30" i="4"/>
  <c r="FN30" i="4"/>
  <c r="FP30" i="4"/>
  <c r="FR30" i="4"/>
  <c r="FT30" i="4"/>
  <c r="FV30" i="4"/>
  <c r="FX30" i="4"/>
  <c r="FZ30" i="4"/>
  <c r="GB30" i="4"/>
  <c r="GD30" i="4"/>
  <c r="GF30" i="4"/>
  <c r="GH30" i="4"/>
  <c r="GJ30" i="4"/>
  <c r="GL30" i="4"/>
  <c r="GN30" i="4"/>
  <c r="GP30" i="4"/>
  <c r="GR30" i="4"/>
  <c r="GT30" i="4"/>
  <c r="GV30" i="4"/>
  <c r="GX30" i="4"/>
  <c r="GZ30" i="4"/>
  <c r="HB30" i="4"/>
  <c r="HD30" i="4"/>
  <c r="DJ31" i="4"/>
  <c r="DL31" i="4"/>
  <c r="DN31" i="4"/>
  <c r="DP31" i="4"/>
  <c r="DR31" i="4"/>
  <c r="DT31" i="4"/>
  <c r="DV31" i="4"/>
  <c r="DX31" i="4"/>
  <c r="DZ31" i="4"/>
  <c r="EB31" i="4"/>
  <c r="ED31" i="4"/>
  <c r="EF31" i="4"/>
  <c r="EH31" i="4"/>
  <c r="EJ31" i="4"/>
  <c r="EL31" i="4"/>
  <c r="EN31" i="4"/>
  <c r="EP31" i="4"/>
  <c r="ER31" i="4"/>
  <c r="ET31" i="4"/>
  <c r="EV31" i="4"/>
  <c r="EX31" i="4"/>
  <c r="EZ31" i="4"/>
  <c r="FB31" i="4"/>
  <c r="FD31" i="4"/>
  <c r="FF31" i="4"/>
  <c r="FH31" i="4"/>
  <c r="FJ31" i="4"/>
  <c r="FL31" i="4"/>
  <c r="FN31" i="4"/>
  <c r="FP31" i="4"/>
  <c r="FR31" i="4"/>
  <c r="FT31" i="4"/>
  <c r="FV31" i="4"/>
  <c r="FX31" i="4"/>
  <c r="FZ31" i="4"/>
  <c r="GB31" i="4"/>
  <c r="GD31" i="4"/>
  <c r="GF31" i="4"/>
  <c r="GH31" i="4"/>
  <c r="GJ31" i="4"/>
  <c r="GL31" i="4"/>
  <c r="GN31" i="4"/>
  <c r="GP31" i="4"/>
  <c r="GR31" i="4"/>
  <c r="GT31" i="4"/>
  <c r="GV31" i="4"/>
  <c r="GX31" i="4"/>
  <c r="GZ31" i="4"/>
  <c r="HB31" i="4"/>
  <c r="HD31" i="4"/>
  <c r="DJ32" i="4"/>
  <c r="DL32" i="4"/>
  <c r="DN32" i="4"/>
  <c r="DP32" i="4"/>
  <c r="DR32" i="4"/>
  <c r="EK25" i="4"/>
  <c r="EM25" i="4"/>
  <c r="EO25" i="4"/>
  <c r="EQ25" i="4"/>
  <c r="ES25" i="4"/>
  <c r="EU25" i="4"/>
  <c r="EW25" i="4"/>
  <c r="EY25" i="4"/>
  <c r="FA25" i="4"/>
  <c r="FC25" i="4"/>
  <c r="FE25" i="4"/>
  <c r="FG25" i="4"/>
  <c r="FI25" i="4"/>
  <c r="FK25" i="4"/>
  <c r="FM25" i="4"/>
  <c r="FO25" i="4"/>
  <c r="FQ25" i="4"/>
  <c r="FS25" i="4"/>
  <c r="FU25" i="4"/>
  <c r="FW25" i="4"/>
  <c r="FY25" i="4"/>
  <c r="GA25" i="4"/>
  <c r="GC25" i="4"/>
  <c r="GE25" i="4"/>
  <c r="GG25" i="4"/>
  <c r="GI25" i="4"/>
  <c r="GK25" i="4"/>
  <c r="GM25" i="4"/>
  <c r="GO25" i="4"/>
  <c r="GQ25" i="4"/>
  <c r="GS25" i="4"/>
  <c r="GU25" i="4"/>
  <c r="GW25" i="4"/>
  <c r="GY25" i="4"/>
  <c r="HA25" i="4"/>
  <c r="HC25" i="4"/>
  <c r="DI26" i="4"/>
  <c r="DK26" i="4"/>
  <c r="DM26" i="4"/>
  <c r="DO26" i="4"/>
  <c r="DQ26" i="4"/>
  <c r="DS26" i="4"/>
  <c r="DU26" i="4"/>
  <c r="DW26" i="4"/>
  <c r="DY26" i="4"/>
  <c r="EA26" i="4"/>
  <c r="EC26" i="4"/>
  <c r="EE26" i="4"/>
  <c r="EG26" i="4"/>
  <c r="EI26" i="4"/>
  <c r="EK26" i="4"/>
  <c r="EM26" i="4"/>
  <c r="EO26" i="4"/>
  <c r="EQ26" i="4"/>
  <c r="ES26" i="4"/>
  <c r="EU26" i="4"/>
  <c r="EW26" i="4"/>
  <c r="EY26" i="4"/>
  <c r="FA26" i="4"/>
  <c r="FC26" i="4"/>
  <c r="FE26" i="4"/>
  <c r="FG26" i="4"/>
  <c r="FI26" i="4"/>
  <c r="FK26" i="4"/>
  <c r="FM26" i="4"/>
  <c r="FO26" i="4"/>
  <c r="FQ26" i="4"/>
  <c r="FS26" i="4"/>
  <c r="FU26" i="4"/>
  <c r="FW26" i="4"/>
  <c r="FY26" i="4"/>
  <c r="GA26" i="4"/>
  <c r="GC26" i="4"/>
  <c r="GE26" i="4"/>
  <c r="GG26" i="4"/>
  <c r="GI26" i="4"/>
  <c r="GK26" i="4"/>
  <c r="GM26" i="4"/>
  <c r="GO26" i="4"/>
  <c r="GQ26" i="4"/>
  <c r="GS26" i="4"/>
  <c r="GU26" i="4"/>
  <c r="GW26" i="4"/>
  <c r="GY26" i="4"/>
  <c r="HA26" i="4"/>
  <c r="HC26" i="4"/>
  <c r="DI27" i="4"/>
  <c r="DK27" i="4"/>
  <c r="DM27" i="4"/>
  <c r="DO27" i="4"/>
  <c r="DQ27" i="4"/>
  <c r="DS27" i="4"/>
  <c r="DU27" i="4"/>
  <c r="DW27" i="4"/>
  <c r="DY27" i="4"/>
  <c r="EA27" i="4"/>
  <c r="EC27" i="4"/>
  <c r="EE27" i="4"/>
  <c r="EG27" i="4"/>
  <c r="EI27" i="4"/>
  <c r="EK27" i="4"/>
  <c r="EM27" i="4"/>
  <c r="EO27" i="4"/>
  <c r="EQ27" i="4"/>
  <c r="ES27" i="4"/>
  <c r="EU27" i="4"/>
  <c r="EW27" i="4"/>
  <c r="EY27" i="4"/>
  <c r="FA27" i="4"/>
  <c r="FC27" i="4"/>
  <c r="FE27" i="4"/>
  <c r="FG27" i="4"/>
  <c r="FI27" i="4"/>
  <c r="FK27" i="4"/>
  <c r="FM27" i="4"/>
  <c r="FO27" i="4"/>
  <c r="FQ27" i="4"/>
  <c r="FS27" i="4"/>
  <c r="FU27" i="4"/>
  <c r="FW27" i="4"/>
  <c r="FY27" i="4"/>
  <c r="GA27" i="4"/>
  <c r="GC27" i="4"/>
  <c r="GE27" i="4"/>
  <c r="GG27" i="4"/>
  <c r="GI27" i="4"/>
  <c r="GK27" i="4"/>
  <c r="GM27" i="4"/>
  <c r="GO27" i="4"/>
  <c r="GQ27" i="4"/>
  <c r="GS27" i="4"/>
  <c r="GU27" i="4"/>
  <c r="GW27" i="4"/>
  <c r="GY27" i="4"/>
  <c r="HA27" i="4"/>
  <c r="HC27" i="4"/>
  <c r="DI28" i="4"/>
  <c r="DK28" i="4"/>
  <c r="DM28" i="4"/>
  <c r="DO28" i="4"/>
  <c r="DQ28" i="4"/>
  <c r="DS28" i="4"/>
  <c r="DU28" i="4"/>
  <c r="DW28" i="4"/>
  <c r="DY28" i="4"/>
  <c r="EA28" i="4"/>
  <c r="EC28" i="4"/>
  <c r="EE28" i="4"/>
  <c r="EG28" i="4"/>
  <c r="EI28" i="4"/>
  <c r="EK28" i="4"/>
  <c r="EM28" i="4"/>
  <c r="EO28" i="4"/>
  <c r="EQ28" i="4"/>
  <c r="ES28" i="4"/>
  <c r="EU28" i="4"/>
  <c r="EW28" i="4"/>
  <c r="EY28" i="4"/>
  <c r="FA28" i="4"/>
  <c r="FC28" i="4"/>
  <c r="FE28" i="4"/>
  <c r="FG28" i="4"/>
  <c r="FI28" i="4"/>
  <c r="FK28" i="4"/>
  <c r="FM28" i="4"/>
  <c r="FO28" i="4"/>
  <c r="FQ28" i="4"/>
  <c r="FS28" i="4"/>
  <c r="FU28" i="4"/>
  <c r="FW28" i="4"/>
  <c r="FY28" i="4"/>
  <c r="GA28" i="4"/>
  <c r="GC28" i="4"/>
  <c r="GE28" i="4"/>
  <c r="GG28" i="4"/>
  <c r="GI28" i="4"/>
  <c r="GK28" i="4"/>
  <c r="GM28" i="4"/>
  <c r="GO28" i="4"/>
  <c r="GQ28" i="4"/>
  <c r="GS28" i="4"/>
  <c r="GU28" i="4"/>
  <c r="GW28" i="4"/>
  <c r="GY28" i="4"/>
  <c r="HA28" i="4"/>
  <c r="HC28" i="4"/>
  <c r="DI29" i="4"/>
  <c r="DK29" i="4"/>
  <c r="DM29" i="4"/>
  <c r="DO29" i="4"/>
  <c r="DQ29" i="4"/>
  <c r="DS29" i="4"/>
  <c r="DU29" i="4"/>
  <c r="DW29" i="4"/>
  <c r="DY29" i="4"/>
  <c r="EA29" i="4"/>
  <c r="EC29" i="4"/>
  <c r="EE29" i="4"/>
  <c r="EG29" i="4"/>
  <c r="EI29" i="4"/>
  <c r="EK29" i="4"/>
  <c r="EM29" i="4"/>
  <c r="EO29" i="4"/>
  <c r="EQ29" i="4"/>
  <c r="ES29" i="4"/>
  <c r="EU29" i="4"/>
  <c r="EW29" i="4"/>
  <c r="EY29" i="4"/>
  <c r="FA29" i="4"/>
  <c r="FC29" i="4"/>
  <c r="FE29" i="4"/>
  <c r="FG29" i="4"/>
  <c r="FI29" i="4"/>
  <c r="FK29" i="4"/>
  <c r="FM29" i="4"/>
  <c r="FO29" i="4"/>
  <c r="FQ29" i="4"/>
  <c r="FS29" i="4"/>
  <c r="FU29" i="4"/>
  <c r="FW29" i="4"/>
  <c r="FY29" i="4"/>
  <c r="GA29" i="4"/>
  <c r="GC29" i="4"/>
  <c r="GE29" i="4"/>
  <c r="GG29" i="4"/>
  <c r="GI29" i="4"/>
  <c r="GK29" i="4"/>
  <c r="GM29" i="4"/>
  <c r="GO29" i="4"/>
  <c r="GQ29" i="4"/>
  <c r="GS29" i="4"/>
  <c r="GU29" i="4"/>
  <c r="GW29" i="4"/>
  <c r="GY29" i="4"/>
  <c r="HA29" i="4"/>
  <c r="HC29" i="4"/>
  <c r="DI30" i="4"/>
  <c r="DK30" i="4"/>
  <c r="DM30" i="4"/>
  <c r="DO30" i="4"/>
  <c r="DQ30" i="4"/>
  <c r="DS30" i="4"/>
  <c r="DU30" i="4"/>
  <c r="DW30" i="4"/>
  <c r="DY30" i="4"/>
  <c r="EA30" i="4"/>
  <c r="EC30" i="4"/>
  <c r="EE30" i="4"/>
  <c r="EG30" i="4"/>
  <c r="EI30" i="4"/>
  <c r="EK30" i="4"/>
  <c r="EM30" i="4"/>
  <c r="EO30" i="4"/>
  <c r="EQ30" i="4"/>
  <c r="ES30" i="4"/>
  <c r="EU30" i="4"/>
  <c r="EW30" i="4"/>
  <c r="EY30" i="4"/>
  <c r="FA30" i="4"/>
  <c r="FC30" i="4"/>
  <c r="FE30" i="4"/>
  <c r="FG30" i="4"/>
  <c r="FI30" i="4"/>
  <c r="FK30" i="4"/>
  <c r="FM30" i="4"/>
  <c r="FO30" i="4"/>
  <c r="FQ30" i="4"/>
  <c r="FS30" i="4"/>
  <c r="FU30" i="4"/>
  <c r="FW30" i="4"/>
  <c r="FY30" i="4"/>
  <c r="GA30" i="4"/>
  <c r="GC30" i="4"/>
  <c r="GE30" i="4"/>
  <c r="GG30" i="4"/>
  <c r="GI30" i="4"/>
  <c r="GK30" i="4"/>
  <c r="GM30" i="4"/>
  <c r="GO30" i="4"/>
  <c r="GQ30" i="4"/>
  <c r="GS30" i="4"/>
  <c r="GU30" i="4"/>
  <c r="GW30" i="4"/>
  <c r="GY30" i="4"/>
  <c r="HA30" i="4"/>
  <c r="HC30" i="4"/>
  <c r="DI31" i="4"/>
  <c r="DK31" i="4"/>
  <c r="DM31" i="4"/>
  <c r="DO31" i="4"/>
  <c r="DQ31" i="4"/>
  <c r="DS31" i="4"/>
  <c r="DU31" i="4"/>
  <c r="DW31" i="4"/>
  <c r="DY31" i="4"/>
  <c r="EA31" i="4"/>
  <c r="EC31" i="4"/>
  <c r="EE31" i="4"/>
  <c r="EG31" i="4"/>
  <c r="EI31" i="4"/>
  <c r="EK31" i="4"/>
  <c r="EM31" i="4"/>
  <c r="EO31" i="4"/>
  <c r="EQ31" i="4"/>
  <c r="ES31" i="4"/>
  <c r="EU31" i="4"/>
  <c r="EW31" i="4"/>
  <c r="EY31" i="4"/>
  <c r="FA31" i="4"/>
  <c r="FC31" i="4"/>
  <c r="FE31" i="4"/>
  <c r="FG31" i="4"/>
  <c r="FI31" i="4"/>
  <c r="FK31" i="4"/>
  <c r="FM31" i="4"/>
  <c r="FO31" i="4"/>
  <c r="FQ31" i="4"/>
  <c r="FS31" i="4"/>
  <c r="FU31" i="4"/>
  <c r="FW31" i="4"/>
  <c r="FY31" i="4"/>
  <c r="GA31" i="4"/>
  <c r="GC31" i="4"/>
  <c r="GE31" i="4"/>
  <c r="GG31" i="4"/>
  <c r="GI31" i="4"/>
  <c r="GK31" i="4"/>
  <c r="GM31" i="4"/>
  <c r="GO31" i="4"/>
  <c r="GQ31" i="4"/>
  <c r="GS31" i="4"/>
  <c r="GU31" i="4"/>
  <c r="GW31" i="4"/>
  <c r="GY31" i="4"/>
  <c r="HA31" i="4"/>
  <c r="HC31" i="4"/>
  <c r="DI32" i="4"/>
  <c r="DK32" i="4"/>
  <c r="DM32" i="4"/>
  <c r="DO32" i="4"/>
  <c r="DQ32" i="4"/>
  <c r="DS32" i="4"/>
  <c r="DU32" i="4"/>
  <c r="DW32" i="4"/>
  <c r="DY32" i="4"/>
  <c r="EA32" i="4"/>
  <c r="EC32" i="4"/>
  <c r="EE32" i="4"/>
  <c r="EG32" i="4"/>
  <c r="EI32" i="4"/>
  <c r="EK32" i="4"/>
  <c r="EM32" i="4"/>
  <c r="EO32" i="4"/>
  <c r="EQ32" i="4"/>
  <c r="ES32" i="4"/>
  <c r="EU32" i="4"/>
  <c r="EW32" i="4"/>
  <c r="EY32" i="4"/>
  <c r="FA32" i="4"/>
  <c r="FC32" i="4"/>
  <c r="FE32" i="4"/>
  <c r="FG32" i="4"/>
  <c r="FI32" i="4"/>
  <c r="FK32" i="4"/>
  <c r="FM32" i="4"/>
  <c r="FO32" i="4"/>
  <c r="FQ32" i="4"/>
  <c r="FS32" i="4"/>
  <c r="FU32" i="4"/>
  <c r="FW32" i="4"/>
  <c r="FY32" i="4"/>
  <c r="GA32" i="4"/>
  <c r="GC32" i="4"/>
  <c r="GE32" i="4"/>
  <c r="GG32" i="4"/>
  <c r="GI32" i="4"/>
  <c r="GK32" i="4"/>
  <c r="GM32" i="4"/>
  <c r="GO32" i="4"/>
  <c r="GQ32" i="4"/>
  <c r="GS32" i="4"/>
  <c r="GU32" i="4"/>
  <c r="GW32" i="4"/>
  <c r="GY32" i="4"/>
  <c r="HA32" i="4"/>
  <c r="HC32" i="4"/>
  <c r="DI33" i="4"/>
  <c r="DK33" i="4"/>
  <c r="DM33" i="4"/>
  <c r="DO33" i="4"/>
  <c r="DQ33" i="4"/>
  <c r="DS33" i="4"/>
  <c r="DU33" i="4"/>
  <c r="DW33" i="4"/>
  <c r="DY33" i="4"/>
  <c r="EA33" i="4"/>
  <c r="EC33" i="4"/>
  <c r="EE33" i="4"/>
  <c r="EG33" i="4"/>
  <c r="EI33" i="4"/>
  <c r="EK33" i="4"/>
  <c r="EM33" i="4"/>
  <c r="EO33" i="4"/>
  <c r="EQ33" i="4"/>
  <c r="ES33" i="4"/>
  <c r="EU33" i="4"/>
  <c r="EW33" i="4"/>
  <c r="EY33" i="4"/>
  <c r="FA33" i="4"/>
  <c r="FC33" i="4"/>
  <c r="FE33" i="4"/>
  <c r="FG33" i="4"/>
  <c r="FI33" i="4"/>
  <c r="FK33" i="4"/>
  <c r="FM33" i="4"/>
  <c r="FO33" i="4"/>
  <c r="FQ33" i="4"/>
  <c r="FS33" i="4"/>
  <c r="FU33" i="4"/>
  <c r="FW33" i="4"/>
  <c r="FY33" i="4"/>
  <c r="GA33" i="4"/>
  <c r="GC33" i="4"/>
  <c r="GE33" i="4"/>
  <c r="GG33" i="4"/>
  <c r="GI33" i="4"/>
  <c r="GK33" i="4"/>
  <c r="GM33" i="4"/>
  <c r="GO33" i="4"/>
  <c r="GQ33" i="4"/>
  <c r="GS33" i="4"/>
  <c r="GU33" i="4"/>
  <c r="GW33" i="4"/>
  <c r="GY33" i="4"/>
  <c r="HA33" i="4"/>
  <c r="HC33" i="4"/>
  <c r="DI34" i="4"/>
  <c r="DK34" i="4"/>
  <c r="DM34" i="4"/>
  <c r="DO34" i="4"/>
  <c r="DQ34" i="4"/>
  <c r="DS34" i="4"/>
  <c r="DU34" i="4"/>
  <c r="DW34" i="4"/>
  <c r="DY34" i="4"/>
  <c r="EA34" i="4"/>
  <c r="EC34" i="4"/>
  <c r="EE34" i="4"/>
  <c r="EG34" i="4"/>
  <c r="EI34" i="4"/>
  <c r="EK34" i="4"/>
  <c r="EM34" i="4"/>
  <c r="EO34" i="4"/>
  <c r="EQ34" i="4"/>
  <c r="ES34" i="4"/>
  <c r="EU34" i="4"/>
  <c r="EW34" i="4"/>
  <c r="EY34" i="4"/>
  <c r="FA34" i="4"/>
  <c r="FC34" i="4"/>
  <c r="FE34" i="4"/>
  <c r="FG34" i="4"/>
  <c r="FI34" i="4"/>
  <c r="FK34" i="4"/>
  <c r="FM34" i="4"/>
  <c r="FO34" i="4"/>
  <c r="FQ34" i="4"/>
  <c r="FS34" i="4"/>
  <c r="FU34" i="4"/>
  <c r="FW34" i="4"/>
  <c r="FY34" i="4"/>
  <c r="GA34" i="4"/>
  <c r="GC34" i="4"/>
  <c r="GE34" i="4"/>
  <c r="GG34" i="4"/>
  <c r="GI34" i="4"/>
  <c r="GK34" i="4"/>
  <c r="GM34" i="4"/>
  <c r="GO34" i="4"/>
  <c r="GQ34" i="4"/>
  <c r="GS34" i="4"/>
  <c r="GU34" i="4"/>
  <c r="GW34" i="4"/>
  <c r="GY34" i="4"/>
  <c r="HA34" i="4"/>
  <c r="HC34" i="4"/>
  <c r="DI35" i="4"/>
  <c r="DK35" i="4"/>
  <c r="DM35" i="4"/>
  <c r="DO35" i="4"/>
  <c r="DQ35" i="4"/>
  <c r="DS35" i="4"/>
  <c r="DU35" i="4"/>
  <c r="DW35" i="4"/>
  <c r="DY35" i="4"/>
  <c r="EA35" i="4"/>
  <c r="EC35" i="4"/>
  <c r="EE35" i="4"/>
  <c r="EG35" i="4"/>
  <c r="EI35" i="4"/>
  <c r="EK35" i="4"/>
  <c r="EM35" i="4"/>
  <c r="EO35" i="4"/>
  <c r="EQ35" i="4"/>
  <c r="ES35" i="4"/>
  <c r="EU35" i="4"/>
  <c r="EW35" i="4"/>
  <c r="EY35" i="4"/>
  <c r="FA35" i="4"/>
  <c r="FC35" i="4"/>
  <c r="FE35" i="4"/>
  <c r="FG35" i="4"/>
  <c r="FI35" i="4"/>
  <c r="FK35" i="4"/>
  <c r="FM35" i="4"/>
  <c r="FO35" i="4"/>
  <c r="FQ35" i="4"/>
  <c r="FS35" i="4"/>
  <c r="FU35" i="4"/>
  <c r="FW35" i="4"/>
  <c r="FY35" i="4"/>
  <c r="GA35" i="4"/>
  <c r="GC35" i="4"/>
  <c r="GE35" i="4"/>
  <c r="GG35" i="4"/>
  <c r="GI35" i="4"/>
  <c r="GK35" i="4"/>
  <c r="GM35" i="4"/>
  <c r="GO35" i="4"/>
  <c r="GQ35" i="4"/>
  <c r="GS35" i="4"/>
  <c r="GU35" i="4"/>
  <c r="GW35" i="4"/>
  <c r="GY35" i="4"/>
  <c r="HA35" i="4"/>
  <c r="HC35" i="4"/>
  <c r="DI36" i="4"/>
  <c r="DK36" i="4"/>
  <c r="DM36" i="4"/>
  <c r="DO36" i="4"/>
  <c r="DQ36" i="4"/>
  <c r="DS36" i="4"/>
  <c r="DU36" i="4"/>
  <c r="DW36" i="4"/>
  <c r="DY36" i="4"/>
  <c r="EA36" i="4"/>
  <c r="EC36" i="4"/>
  <c r="EE36" i="4"/>
  <c r="EG36" i="4"/>
  <c r="EI36" i="4"/>
  <c r="EK36" i="4"/>
  <c r="EM36" i="4"/>
  <c r="EO36" i="4"/>
  <c r="EQ36" i="4"/>
  <c r="ES36" i="4"/>
  <c r="EU36" i="4"/>
  <c r="EW36" i="4"/>
  <c r="EY36" i="4"/>
  <c r="FA36" i="4"/>
  <c r="FC36" i="4"/>
  <c r="FE36" i="4"/>
  <c r="FG36" i="4"/>
  <c r="FI36" i="4"/>
  <c r="FK36" i="4"/>
  <c r="FM36" i="4"/>
  <c r="FO36" i="4"/>
  <c r="FQ36" i="4"/>
  <c r="FS36" i="4"/>
  <c r="FU36" i="4"/>
  <c r="FW36" i="4"/>
  <c r="FY36" i="4"/>
  <c r="GA36" i="4"/>
  <c r="GC36" i="4"/>
  <c r="GE36" i="4"/>
  <c r="GG36" i="4"/>
  <c r="GI36" i="4"/>
  <c r="GK36" i="4"/>
  <c r="GM36" i="4"/>
  <c r="GO36" i="4"/>
  <c r="GQ36" i="4"/>
  <c r="GS36" i="4"/>
  <c r="GU36" i="4"/>
  <c r="GW36" i="4"/>
  <c r="GY36" i="4"/>
  <c r="HA36" i="4"/>
  <c r="HC36" i="4"/>
  <c r="DI37" i="4"/>
  <c r="DK37" i="4"/>
  <c r="DM37" i="4"/>
  <c r="DO37" i="4"/>
  <c r="DQ37" i="4"/>
  <c r="DS37" i="4"/>
  <c r="DU37" i="4"/>
  <c r="DW37" i="4"/>
  <c r="DY37" i="4"/>
  <c r="EA37" i="4"/>
  <c r="EC37" i="4"/>
  <c r="EE37" i="4"/>
  <c r="EG37" i="4"/>
  <c r="EI37" i="4"/>
  <c r="EK37" i="4"/>
  <c r="EM37" i="4"/>
  <c r="EO37" i="4"/>
  <c r="EQ37" i="4"/>
  <c r="ES37" i="4"/>
  <c r="EU37" i="4"/>
  <c r="EW37" i="4"/>
  <c r="EY37" i="4"/>
  <c r="FA37" i="4"/>
  <c r="FC37" i="4"/>
  <c r="FE37" i="4"/>
  <c r="FG37" i="4"/>
  <c r="FI37" i="4"/>
  <c r="FK37" i="4"/>
  <c r="FM37" i="4"/>
  <c r="FO37" i="4"/>
  <c r="FQ37" i="4"/>
  <c r="FS37" i="4"/>
  <c r="FU37" i="4"/>
  <c r="FW37" i="4"/>
  <c r="FY37" i="4"/>
  <c r="GA37" i="4"/>
  <c r="GC37" i="4"/>
  <c r="GE37" i="4"/>
  <c r="GG37" i="4"/>
  <c r="GI37" i="4"/>
  <c r="GK37" i="4"/>
  <c r="GM37" i="4"/>
  <c r="GO37" i="4"/>
  <c r="GQ37" i="4"/>
  <c r="GS37" i="4"/>
  <c r="GU37" i="4"/>
  <c r="GW37" i="4"/>
  <c r="GY37" i="4"/>
  <c r="HA37" i="4"/>
  <c r="HC37" i="4"/>
  <c r="DI38" i="4"/>
  <c r="DK38" i="4"/>
  <c r="DM38" i="4"/>
  <c r="DO38" i="4"/>
  <c r="DQ38" i="4"/>
  <c r="DS38" i="4"/>
  <c r="DU38" i="4"/>
  <c r="DW38" i="4"/>
  <c r="DY38" i="4"/>
  <c r="EA38" i="4"/>
  <c r="EC38" i="4"/>
  <c r="EE38" i="4"/>
  <c r="EG38" i="4"/>
  <c r="EI38" i="4"/>
  <c r="EK38" i="4"/>
  <c r="EM38" i="4"/>
  <c r="EO38" i="4"/>
  <c r="EQ38" i="4"/>
  <c r="ES38" i="4"/>
  <c r="EU38" i="4"/>
  <c r="EW38" i="4"/>
  <c r="EY38" i="4"/>
  <c r="FA38" i="4"/>
  <c r="FC38" i="4"/>
  <c r="FE38" i="4"/>
  <c r="FG38" i="4"/>
  <c r="FI38" i="4"/>
  <c r="FK38" i="4"/>
  <c r="FM38" i="4"/>
  <c r="FO38" i="4"/>
  <c r="FQ38" i="4"/>
  <c r="FS38" i="4"/>
  <c r="FU38" i="4"/>
  <c r="FW38" i="4"/>
  <c r="FY38" i="4"/>
  <c r="GA38" i="4"/>
  <c r="GC38" i="4"/>
  <c r="GE38" i="4"/>
  <c r="GG38" i="4"/>
  <c r="GI38" i="4"/>
  <c r="GK38" i="4"/>
  <c r="GM38" i="4"/>
  <c r="GO38" i="4"/>
  <c r="GQ38" i="4"/>
  <c r="GS38" i="4"/>
  <c r="GU38" i="4"/>
  <c r="GW38" i="4"/>
  <c r="GY38" i="4"/>
  <c r="HA38" i="4"/>
  <c r="HC38" i="4"/>
  <c r="DI39" i="4"/>
  <c r="DK39" i="4"/>
  <c r="DM39" i="4"/>
  <c r="DO39" i="4"/>
  <c r="DQ39" i="4"/>
  <c r="DS39" i="4"/>
  <c r="DU39" i="4"/>
  <c r="DW39" i="4"/>
  <c r="DY39" i="4"/>
  <c r="EA39" i="4"/>
  <c r="EC39" i="4"/>
  <c r="EE39" i="4"/>
  <c r="EG39" i="4"/>
  <c r="EI39" i="4"/>
  <c r="EK39" i="4"/>
  <c r="EM39" i="4"/>
  <c r="EO39" i="4"/>
  <c r="EQ39" i="4"/>
  <c r="ES39" i="4"/>
  <c r="EU39" i="4"/>
  <c r="EW39" i="4"/>
  <c r="EY39" i="4"/>
  <c r="FA39" i="4"/>
  <c r="FC39" i="4"/>
  <c r="FE39" i="4"/>
  <c r="FG39" i="4"/>
  <c r="FI39" i="4"/>
  <c r="FK39" i="4"/>
  <c r="FM39" i="4"/>
  <c r="FO39" i="4"/>
  <c r="FQ39" i="4"/>
  <c r="FS39" i="4"/>
  <c r="FU39" i="4"/>
  <c r="FW39" i="4"/>
  <c r="FY39" i="4"/>
  <c r="GA39" i="4"/>
  <c r="GC39" i="4"/>
  <c r="GE39" i="4"/>
  <c r="GG39" i="4"/>
  <c r="GI39" i="4"/>
  <c r="GK39" i="4"/>
  <c r="GM39" i="4"/>
  <c r="GO39" i="4"/>
  <c r="GQ39" i="4"/>
  <c r="GS39" i="4"/>
  <c r="GU39" i="4"/>
  <c r="GW39" i="4"/>
  <c r="GY39" i="4"/>
  <c r="HA39" i="4"/>
  <c r="HC39" i="4"/>
  <c r="DI40" i="4"/>
  <c r="DK40" i="4"/>
  <c r="DM40" i="4"/>
  <c r="DO40" i="4"/>
  <c r="DQ40" i="4"/>
  <c r="DS40" i="4"/>
  <c r="DU40" i="4"/>
  <c r="DW40" i="4"/>
  <c r="DY40" i="4"/>
  <c r="EA40" i="4"/>
  <c r="EC40" i="4"/>
  <c r="EE40" i="4"/>
  <c r="EG40" i="4"/>
  <c r="EI40" i="4"/>
  <c r="EK40" i="4"/>
  <c r="EM40" i="4"/>
  <c r="EO40" i="4"/>
  <c r="EQ40" i="4"/>
  <c r="ES40" i="4"/>
  <c r="EU40" i="4"/>
  <c r="EW40" i="4"/>
  <c r="EY40" i="4"/>
  <c r="FA40" i="4"/>
  <c r="FC40" i="4"/>
  <c r="FE40" i="4"/>
  <c r="FG40" i="4"/>
  <c r="FI40" i="4"/>
  <c r="FK40" i="4"/>
  <c r="FM40" i="4"/>
  <c r="FO40" i="4"/>
  <c r="FQ40" i="4"/>
  <c r="FS40" i="4"/>
  <c r="FU40" i="4"/>
  <c r="FW40" i="4"/>
  <c r="FY40" i="4"/>
  <c r="GA40" i="4"/>
  <c r="GC40" i="4"/>
  <c r="GE40" i="4"/>
  <c r="GG40" i="4"/>
  <c r="GI40" i="4"/>
  <c r="GK40" i="4"/>
  <c r="GM40" i="4"/>
  <c r="GO40" i="4"/>
  <c r="GQ40" i="4"/>
  <c r="GS40" i="4"/>
  <c r="GU40" i="4"/>
  <c r="GW40" i="4"/>
  <c r="GY40" i="4"/>
  <c r="HA40" i="4"/>
  <c r="HC40" i="4"/>
  <c r="DI41" i="4"/>
  <c r="DK41" i="4"/>
  <c r="DM41" i="4"/>
  <c r="DO41" i="4"/>
  <c r="DQ41" i="4"/>
  <c r="DS41" i="4"/>
  <c r="DU41" i="4"/>
  <c r="DW41" i="4"/>
  <c r="DY41" i="4"/>
  <c r="EA41" i="4"/>
  <c r="EC41" i="4"/>
  <c r="EE41" i="4"/>
  <c r="EG41" i="4"/>
  <c r="EI41" i="4"/>
  <c r="EK41" i="4"/>
  <c r="EM41" i="4"/>
  <c r="EO41" i="4"/>
  <c r="EQ41" i="4"/>
  <c r="ES41" i="4"/>
  <c r="EU41" i="4"/>
  <c r="EW41" i="4"/>
  <c r="EY41" i="4"/>
  <c r="FA41" i="4"/>
  <c r="FC41" i="4"/>
  <c r="FE41" i="4"/>
  <c r="FG41" i="4"/>
  <c r="FI41" i="4"/>
  <c r="FK41" i="4"/>
  <c r="FM41" i="4"/>
  <c r="FO41" i="4"/>
  <c r="FQ41" i="4"/>
  <c r="FS41" i="4"/>
  <c r="FU41" i="4"/>
  <c r="FW41" i="4"/>
  <c r="FY41" i="4"/>
  <c r="GA41" i="4"/>
  <c r="GC41" i="4"/>
  <c r="GE41" i="4"/>
  <c r="GG41" i="4"/>
  <c r="GI41" i="4"/>
  <c r="GK41" i="4"/>
  <c r="GM41" i="4"/>
  <c r="GO41" i="4"/>
  <c r="GQ41" i="4"/>
  <c r="GS41" i="4"/>
  <c r="GU41" i="4"/>
  <c r="GW41" i="4"/>
  <c r="GY41" i="4"/>
  <c r="HA41" i="4"/>
  <c r="HC41" i="4"/>
  <c r="DI42" i="4"/>
  <c r="DK42" i="4"/>
  <c r="DM42" i="4"/>
  <c r="DO42" i="4"/>
  <c r="DQ42" i="4"/>
  <c r="DS42" i="4"/>
  <c r="DU42" i="4"/>
  <c r="DW42" i="4"/>
  <c r="DY42" i="4"/>
  <c r="EA42" i="4"/>
  <c r="EC42" i="4"/>
  <c r="EE42" i="4"/>
  <c r="EG42" i="4"/>
  <c r="EI42" i="4"/>
  <c r="EK42" i="4"/>
  <c r="EM42" i="4"/>
  <c r="EO42" i="4"/>
  <c r="EQ42" i="4"/>
  <c r="ES42" i="4"/>
  <c r="EU42" i="4"/>
  <c r="EW42" i="4"/>
  <c r="EY42" i="4"/>
  <c r="FA42" i="4"/>
  <c r="FC42" i="4"/>
  <c r="FE42" i="4"/>
  <c r="FG42" i="4"/>
  <c r="FI42" i="4"/>
  <c r="FK42" i="4"/>
  <c r="FM42" i="4"/>
  <c r="FO42" i="4"/>
  <c r="FQ42" i="4"/>
  <c r="FS42" i="4"/>
  <c r="FU42" i="4"/>
  <c r="FW42" i="4"/>
  <c r="FY42" i="4"/>
  <c r="GA42" i="4"/>
  <c r="GC42" i="4"/>
  <c r="GE42" i="4"/>
  <c r="GG42" i="4"/>
  <c r="GI42" i="4"/>
  <c r="GK42" i="4"/>
  <c r="GM42" i="4"/>
  <c r="GO42" i="4"/>
  <c r="GQ42" i="4"/>
  <c r="GS42" i="4"/>
  <c r="GU42" i="4"/>
  <c r="GW42" i="4"/>
  <c r="GY42" i="4"/>
  <c r="HA42" i="4"/>
  <c r="HC42" i="4"/>
  <c r="DI43" i="4"/>
  <c r="DK43" i="4"/>
  <c r="DM43" i="4"/>
  <c r="DO43" i="4"/>
  <c r="DQ43" i="4"/>
  <c r="DS43" i="4"/>
  <c r="DU43" i="4"/>
  <c r="DW43" i="4"/>
  <c r="DY43" i="4"/>
  <c r="EA43" i="4"/>
  <c r="EC43" i="4"/>
  <c r="EE43" i="4"/>
  <c r="EG43" i="4"/>
  <c r="EI43" i="4"/>
  <c r="EK43" i="4"/>
  <c r="EM43" i="4"/>
  <c r="EO43" i="4"/>
  <c r="EQ43" i="4"/>
  <c r="ES43" i="4"/>
  <c r="EU43" i="4"/>
  <c r="EW43" i="4"/>
  <c r="EY43" i="4"/>
  <c r="FA43" i="4"/>
  <c r="FC43" i="4"/>
  <c r="FE43" i="4"/>
  <c r="FG43" i="4"/>
  <c r="FI43" i="4"/>
  <c r="FK43" i="4"/>
  <c r="FM43" i="4"/>
  <c r="FO43" i="4"/>
  <c r="FQ43" i="4"/>
  <c r="FS43" i="4"/>
  <c r="FU43" i="4"/>
  <c r="FW43" i="4"/>
  <c r="FY43" i="4"/>
  <c r="GA43" i="4"/>
  <c r="GC43" i="4"/>
  <c r="GE43" i="4"/>
  <c r="GG43" i="4"/>
  <c r="GI43" i="4"/>
  <c r="GK43" i="4"/>
  <c r="GM43" i="4"/>
  <c r="GO43" i="4"/>
  <c r="GQ43" i="4"/>
  <c r="GS43" i="4"/>
  <c r="GU43" i="4"/>
  <c r="GW43" i="4"/>
  <c r="GY43" i="4"/>
  <c r="HA43" i="4"/>
  <c r="HC43" i="4"/>
  <c r="DI44" i="4"/>
  <c r="DK44" i="4"/>
  <c r="DM44" i="4"/>
  <c r="DO44" i="4"/>
  <c r="DQ44" i="4"/>
  <c r="DS44" i="4"/>
  <c r="DU44" i="4"/>
  <c r="DW44" i="4"/>
  <c r="DY44" i="4"/>
  <c r="EA44" i="4"/>
  <c r="EC44" i="4"/>
  <c r="EE44" i="4"/>
  <c r="EG44" i="4"/>
  <c r="EI44" i="4"/>
  <c r="EK44" i="4"/>
  <c r="EM44" i="4"/>
  <c r="EO44" i="4"/>
  <c r="EQ44" i="4"/>
  <c r="ES44" i="4"/>
  <c r="EU44" i="4"/>
  <c r="EW44" i="4"/>
  <c r="EY44" i="4"/>
  <c r="FA44" i="4"/>
  <c r="FC44" i="4"/>
  <c r="FE44" i="4"/>
  <c r="FG44" i="4"/>
  <c r="FI44" i="4"/>
  <c r="FK44" i="4"/>
  <c r="FM44" i="4"/>
  <c r="FO44" i="4"/>
  <c r="FQ44" i="4"/>
  <c r="FS44" i="4"/>
  <c r="FU44" i="4"/>
  <c r="FW44" i="4"/>
  <c r="FY44" i="4"/>
  <c r="GA44" i="4"/>
  <c r="GC44" i="4"/>
  <c r="GE44" i="4"/>
  <c r="GG44" i="4"/>
  <c r="GI44" i="4"/>
  <c r="GK44" i="4"/>
  <c r="GM44" i="4"/>
  <c r="GO44" i="4"/>
  <c r="GQ44" i="4"/>
  <c r="GS44" i="4"/>
  <c r="GU44" i="4"/>
  <c r="GW44" i="4"/>
  <c r="GY44" i="4"/>
  <c r="HA44" i="4"/>
  <c r="HC44" i="4"/>
  <c r="DI45" i="4"/>
  <c r="DK45" i="4"/>
  <c r="DM45" i="4"/>
  <c r="DO45" i="4"/>
  <c r="DQ45" i="4"/>
  <c r="DS45" i="4"/>
  <c r="DU45" i="4"/>
  <c r="DW45" i="4"/>
  <c r="DY45" i="4"/>
  <c r="EA45" i="4"/>
  <c r="EC45" i="4"/>
  <c r="EE45" i="4"/>
  <c r="EG45" i="4"/>
  <c r="EI45" i="4"/>
  <c r="EK45" i="4"/>
  <c r="EM45" i="4"/>
  <c r="EO45" i="4"/>
  <c r="EQ45" i="4"/>
  <c r="ES45" i="4"/>
  <c r="EU45" i="4"/>
  <c r="EW45" i="4"/>
  <c r="EY45" i="4"/>
  <c r="FA45" i="4"/>
  <c r="FC45" i="4"/>
  <c r="FE45" i="4"/>
  <c r="FG45" i="4"/>
  <c r="FI45" i="4"/>
  <c r="FK45" i="4"/>
  <c r="FM45" i="4"/>
  <c r="FO45" i="4"/>
  <c r="FQ45" i="4"/>
  <c r="FS45" i="4"/>
  <c r="FU45" i="4"/>
  <c r="FW45" i="4"/>
  <c r="FY45" i="4"/>
  <c r="GA45" i="4"/>
  <c r="GC45" i="4"/>
  <c r="GE45" i="4"/>
  <c r="DT32" i="4"/>
  <c r="DV32" i="4"/>
  <c r="DX32" i="4"/>
  <c r="DZ32" i="4"/>
  <c r="EB32" i="4"/>
  <c r="ED32" i="4"/>
  <c r="EF32" i="4"/>
  <c r="EH32" i="4"/>
  <c r="EJ32" i="4"/>
  <c r="EL32" i="4"/>
  <c r="EN32" i="4"/>
  <c r="EP32" i="4"/>
  <c r="ER32" i="4"/>
  <c r="ET32" i="4"/>
  <c r="EV32" i="4"/>
  <c r="EX32" i="4"/>
  <c r="EZ32" i="4"/>
  <c r="FB32" i="4"/>
  <c r="FD32" i="4"/>
  <c r="FF32" i="4"/>
  <c r="FH32" i="4"/>
  <c r="FJ32" i="4"/>
  <c r="FL32" i="4"/>
  <c r="FN32" i="4"/>
  <c r="FP32" i="4"/>
  <c r="FR32" i="4"/>
  <c r="FT32" i="4"/>
  <c r="FV32" i="4"/>
  <c r="FX32" i="4"/>
  <c r="FZ32" i="4"/>
  <c r="GB32" i="4"/>
  <c r="GD32" i="4"/>
  <c r="GF32" i="4"/>
  <c r="GH32" i="4"/>
  <c r="GJ32" i="4"/>
  <c r="GL32" i="4"/>
  <c r="GN32" i="4"/>
  <c r="GP32" i="4"/>
  <c r="GR32" i="4"/>
  <c r="GT32" i="4"/>
  <c r="GV32" i="4"/>
  <c r="GX32" i="4"/>
  <c r="GZ32" i="4"/>
  <c r="HB32" i="4"/>
  <c r="HD32" i="4"/>
  <c r="DJ33" i="4"/>
  <c r="DL33" i="4"/>
  <c r="DN33" i="4"/>
  <c r="DP33" i="4"/>
  <c r="DR33" i="4"/>
  <c r="DT33" i="4"/>
  <c r="DV33" i="4"/>
  <c r="DX33" i="4"/>
  <c r="DZ33" i="4"/>
  <c r="EB33" i="4"/>
  <c r="ED33" i="4"/>
  <c r="EF33" i="4"/>
  <c r="EH33" i="4"/>
  <c r="EJ33" i="4"/>
  <c r="EL33" i="4"/>
  <c r="EN33" i="4"/>
  <c r="EP33" i="4"/>
  <c r="ER33" i="4"/>
  <c r="ET33" i="4"/>
  <c r="EV33" i="4"/>
  <c r="EX33" i="4"/>
  <c r="EZ33" i="4"/>
  <c r="FB33" i="4"/>
  <c r="FD33" i="4"/>
  <c r="FF33" i="4"/>
  <c r="FH33" i="4"/>
  <c r="FJ33" i="4"/>
  <c r="FL33" i="4"/>
  <c r="FN33" i="4"/>
  <c r="FP33" i="4"/>
  <c r="FR33" i="4"/>
  <c r="FT33" i="4"/>
  <c r="FV33" i="4"/>
  <c r="FX33" i="4"/>
  <c r="FZ33" i="4"/>
  <c r="GB33" i="4"/>
  <c r="GD33" i="4"/>
  <c r="GF33" i="4"/>
  <c r="GH33" i="4"/>
  <c r="GJ33" i="4"/>
  <c r="GL33" i="4"/>
  <c r="GN33" i="4"/>
  <c r="GP33" i="4"/>
  <c r="GR33" i="4"/>
  <c r="GT33" i="4"/>
  <c r="GV33" i="4"/>
  <c r="GX33" i="4"/>
  <c r="GZ33" i="4"/>
  <c r="HB33" i="4"/>
  <c r="HD33" i="4"/>
  <c r="DJ34" i="4"/>
  <c r="DL34" i="4"/>
  <c r="DN34" i="4"/>
  <c r="DP34" i="4"/>
  <c r="DR34" i="4"/>
  <c r="DT34" i="4"/>
  <c r="DV34" i="4"/>
  <c r="DX34" i="4"/>
  <c r="DZ34" i="4"/>
  <c r="EB34" i="4"/>
  <c r="ED34" i="4"/>
  <c r="EF34" i="4"/>
  <c r="EH34" i="4"/>
  <c r="EJ34" i="4"/>
  <c r="EL34" i="4"/>
  <c r="EN34" i="4"/>
  <c r="EP34" i="4"/>
  <c r="ER34" i="4"/>
  <c r="ET34" i="4"/>
  <c r="EV34" i="4"/>
  <c r="EX34" i="4"/>
  <c r="EZ34" i="4"/>
  <c r="FB34" i="4"/>
  <c r="FD34" i="4"/>
  <c r="FF34" i="4"/>
  <c r="FH34" i="4"/>
  <c r="FJ34" i="4"/>
  <c r="FL34" i="4"/>
  <c r="FN34" i="4"/>
  <c r="FP34" i="4"/>
  <c r="FR34" i="4"/>
  <c r="FT34" i="4"/>
  <c r="FV34" i="4"/>
  <c r="FX34" i="4"/>
  <c r="FZ34" i="4"/>
  <c r="GB34" i="4"/>
  <c r="GD34" i="4"/>
  <c r="GF34" i="4"/>
  <c r="GH34" i="4"/>
  <c r="GJ34" i="4"/>
  <c r="GL34" i="4"/>
  <c r="GN34" i="4"/>
  <c r="GP34" i="4"/>
  <c r="GR34" i="4"/>
  <c r="GT34" i="4"/>
  <c r="GV34" i="4"/>
  <c r="GX34" i="4"/>
  <c r="GZ34" i="4"/>
  <c r="HB34" i="4"/>
  <c r="HD34" i="4"/>
  <c r="DJ35" i="4"/>
  <c r="DL35" i="4"/>
  <c r="DN35" i="4"/>
  <c r="DP35" i="4"/>
  <c r="DR35" i="4"/>
  <c r="DT35" i="4"/>
  <c r="DV35" i="4"/>
  <c r="DX35" i="4"/>
  <c r="DZ35" i="4"/>
  <c r="EB35" i="4"/>
  <c r="ED35" i="4"/>
  <c r="EF35" i="4"/>
  <c r="EH35" i="4"/>
  <c r="EJ35" i="4"/>
  <c r="EL35" i="4"/>
  <c r="EN35" i="4"/>
  <c r="EP35" i="4"/>
  <c r="ER35" i="4"/>
  <c r="ET35" i="4"/>
  <c r="EV35" i="4"/>
  <c r="EX35" i="4"/>
  <c r="EZ35" i="4"/>
  <c r="FB35" i="4"/>
  <c r="FD35" i="4"/>
  <c r="FF35" i="4"/>
  <c r="FH35" i="4"/>
  <c r="FJ35" i="4"/>
  <c r="FL35" i="4"/>
  <c r="FN35" i="4"/>
  <c r="FP35" i="4"/>
  <c r="FR35" i="4"/>
  <c r="FT35" i="4"/>
  <c r="FV35" i="4"/>
  <c r="FX35" i="4"/>
  <c r="FZ35" i="4"/>
  <c r="GB35" i="4"/>
  <c r="GD35" i="4"/>
  <c r="GF35" i="4"/>
  <c r="GH35" i="4"/>
  <c r="GJ35" i="4"/>
  <c r="GL35" i="4"/>
  <c r="GN35" i="4"/>
  <c r="GP35" i="4"/>
  <c r="GR35" i="4"/>
  <c r="GT35" i="4"/>
  <c r="GV35" i="4"/>
  <c r="GX35" i="4"/>
  <c r="GZ35" i="4"/>
  <c r="HB35" i="4"/>
  <c r="HD35" i="4"/>
  <c r="DJ36" i="4"/>
  <c r="DL36" i="4"/>
  <c r="DN36" i="4"/>
  <c r="DP36" i="4"/>
  <c r="DR36" i="4"/>
  <c r="DT36" i="4"/>
  <c r="DV36" i="4"/>
  <c r="DX36" i="4"/>
  <c r="DZ36" i="4"/>
  <c r="EB36" i="4"/>
  <c r="ED36" i="4"/>
  <c r="EF36" i="4"/>
  <c r="EH36" i="4"/>
  <c r="EJ36" i="4"/>
  <c r="EL36" i="4"/>
  <c r="EN36" i="4"/>
  <c r="EP36" i="4"/>
  <c r="ER36" i="4"/>
  <c r="ET36" i="4"/>
  <c r="EV36" i="4"/>
  <c r="EX36" i="4"/>
  <c r="EZ36" i="4"/>
  <c r="FB36" i="4"/>
  <c r="FD36" i="4"/>
  <c r="FF36" i="4"/>
  <c r="FH36" i="4"/>
  <c r="FJ36" i="4"/>
  <c r="FL36" i="4"/>
  <c r="FN36" i="4"/>
  <c r="FP36" i="4"/>
  <c r="FR36" i="4"/>
  <c r="FT36" i="4"/>
  <c r="FV36" i="4"/>
  <c r="FX36" i="4"/>
  <c r="FZ36" i="4"/>
  <c r="GB36" i="4"/>
  <c r="GD36" i="4"/>
  <c r="GF36" i="4"/>
  <c r="GH36" i="4"/>
  <c r="GJ36" i="4"/>
  <c r="GL36" i="4"/>
  <c r="GN36" i="4"/>
  <c r="GP36" i="4"/>
  <c r="GR36" i="4"/>
  <c r="GT36" i="4"/>
  <c r="GV36" i="4"/>
  <c r="GX36" i="4"/>
  <c r="GZ36" i="4"/>
  <c r="HB36" i="4"/>
  <c r="HD36" i="4"/>
  <c r="DJ37" i="4"/>
  <c r="DL37" i="4"/>
  <c r="DN37" i="4"/>
  <c r="DP37" i="4"/>
  <c r="DR37" i="4"/>
  <c r="DT37" i="4"/>
  <c r="DV37" i="4"/>
  <c r="DX37" i="4"/>
  <c r="DZ37" i="4"/>
  <c r="EB37" i="4"/>
  <c r="ED37" i="4"/>
  <c r="EF37" i="4"/>
  <c r="EH37" i="4"/>
  <c r="EJ37" i="4"/>
  <c r="EL37" i="4"/>
  <c r="EN37" i="4"/>
  <c r="EP37" i="4"/>
  <c r="ER37" i="4"/>
  <c r="ET37" i="4"/>
  <c r="EV37" i="4"/>
  <c r="EX37" i="4"/>
  <c r="EZ37" i="4"/>
  <c r="FB37" i="4"/>
  <c r="FD37" i="4"/>
  <c r="FF37" i="4"/>
  <c r="FH37" i="4"/>
  <c r="FJ37" i="4"/>
  <c r="FL37" i="4"/>
  <c r="FN37" i="4"/>
  <c r="FP37" i="4"/>
  <c r="FR37" i="4"/>
  <c r="FT37" i="4"/>
  <c r="FV37" i="4"/>
  <c r="FX37" i="4"/>
  <c r="FZ37" i="4"/>
  <c r="GB37" i="4"/>
  <c r="GD37" i="4"/>
  <c r="GF37" i="4"/>
  <c r="GH37" i="4"/>
  <c r="GJ37" i="4"/>
  <c r="GL37" i="4"/>
  <c r="GN37" i="4"/>
  <c r="GP37" i="4"/>
  <c r="GR37" i="4"/>
  <c r="GT37" i="4"/>
  <c r="GV37" i="4"/>
  <c r="GX37" i="4"/>
  <c r="GZ37" i="4"/>
  <c r="HB37" i="4"/>
  <c r="HD37" i="4"/>
  <c r="DJ38" i="4"/>
  <c r="DL38" i="4"/>
  <c r="DN38" i="4"/>
  <c r="DP38" i="4"/>
  <c r="DR38" i="4"/>
  <c r="DT38" i="4"/>
  <c r="DV38" i="4"/>
  <c r="DX38" i="4"/>
  <c r="DZ38" i="4"/>
  <c r="EB38" i="4"/>
  <c r="ED38" i="4"/>
  <c r="EF38" i="4"/>
  <c r="EH38" i="4"/>
  <c r="EJ38" i="4"/>
  <c r="EL38" i="4"/>
  <c r="EN38" i="4"/>
  <c r="EP38" i="4"/>
  <c r="ER38" i="4"/>
  <c r="ET38" i="4"/>
  <c r="EV38" i="4"/>
  <c r="EX38" i="4"/>
  <c r="EZ38" i="4"/>
  <c r="FB38" i="4"/>
  <c r="FD38" i="4"/>
  <c r="FF38" i="4"/>
  <c r="FH38" i="4"/>
  <c r="FJ38" i="4"/>
  <c r="FL38" i="4"/>
  <c r="FN38" i="4"/>
  <c r="FP38" i="4"/>
  <c r="FR38" i="4"/>
  <c r="FT38" i="4"/>
  <c r="FV38" i="4"/>
  <c r="FX38" i="4"/>
  <c r="FZ38" i="4"/>
  <c r="GB38" i="4"/>
  <c r="GD38" i="4"/>
  <c r="GF38" i="4"/>
  <c r="GH38" i="4"/>
  <c r="GJ38" i="4"/>
  <c r="GL38" i="4"/>
  <c r="GN38" i="4"/>
  <c r="GP38" i="4"/>
  <c r="GR38" i="4"/>
  <c r="GT38" i="4"/>
  <c r="GV38" i="4"/>
  <c r="GX38" i="4"/>
  <c r="GZ38" i="4"/>
  <c r="HB38" i="4"/>
  <c r="HD38" i="4"/>
  <c r="DJ39" i="4"/>
  <c r="DL39" i="4"/>
  <c r="DN39" i="4"/>
  <c r="DP39" i="4"/>
  <c r="DR39" i="4"/>
  <c r="DT39" i="4"/>
  <c r="DV39" i="4"/>
  <c r="DX39" i="4"/>
  <c r="DZ39" i="4"/>
  <c r="EB39" i="4"/>
  <c r="ED39" i="4"/>
  <c r="EF39" i="4"/>
  <c r="EH39" i="4"/>
  <c r="EJ39" i="4"/>
  <c r="EL39" i="4"/>
  <c r="EN39" i="4"/>
  <c r="EP39" i="4"/>
  <c r="ER39" i="4"/>
  <c r="ET39" i="4"/>
  <c r="EV39" i="4"/>
  <c r="EX39" i="4"/>
  <c r="EZ39" i="4"/>
  <c r="FB39" i="4"/>
  <c r="FD39" i="4"/>
  <c r="FF39" i="4"/>
  <c r="FH39" i="4"/>
  <c r="FJ39" i="4"/>
  <c r="FL39" i="4"/>
  <c r="FN39" i="4"/>
  <c r="FP39" i="4"/>
  <c r="FR39" i="4"/>
  <c r="FT39" i="4"/>
  <c r="FV39" i="4"/>
  <c r="FX39" i="4"/>
  <c r="FZ39" i="4"/>
  <c r="GB39" i="4"/>
  <c r="GD39" i="4"/>
  <c r="GF39" i="4"/>
  <c r="GH39" i="4"/>
  <c r="GJ39" i="4"/>
  <c r="GL39" i="4"/>
  <c r="GN39" i="4"/>
  <c r="GP39" i="4"/>
  <c r="GR39" i="4"/>
  <c r="GT39" i="4"/>
  <c r="GV39" i="4"/>
  <c r="GX39" i="4"/>
  <c r="GZ39" i="4"/>
  <c r="HB39" i="4"/>
  <c r="HD39" i="4"/>
  <c r="DJ40" i="4"/>
  <c r="DL40" i="4"/>
  <c r="DN40" i="4"/>
  <c r="DP40" i="4"/>
  <c r="DR40" i="4"/>
  <c r="DT40" i="4"/>
  <c r="DV40" i="4"/>
  <c r="DX40" i="4"/>
  <c r="DZ40" i="4"/>
  <c r="EB40" i="4"/>
  <c r="ED40" i="4"/>
  <c r="EF40" i="4"/>
  <c r="EH40" i="4"/>
  <c r="EJ40" i="4"/>
  <c r="EL40" i="4"/>
  <c r="EN40" i="4"/>
  <c r="EP40" i="4"/>
  <c r="ER40" i="4"/>
  <c r="ET40" i="4"/>
  <c r="EV40" i="4"/>
  <c r="EX40" i="4"/>
  <c r="EZ40" i="4"/>
  <c r="FB40" i="4"/>
  <c r="FD40" i="4"/>
  <c r="FF40" i="4"/>
  <c r="FH40" i="4"/>
  <c r="FJ40" i="4"/>
  <c r="FL40" i="4"/>
  <c r="FN40" i="4"/>
  <c r="FP40" i="4"/>
  <c r="FR40" i="4"/>
  <c r="FT40" i="4"/>
  <c r="FV40" i="4"/>
  <c r="FX40" i="4"/>
  <c r="FZ40" i="4"/>
  <c r="GB40" i="4"/>
  <c r="GD40" i="4"/>
  <c r="GF40" i="4"/>
  <c r="GH40" i="4"/>
  <c r="GJ40" i="4"/>
  <c r="GL40" i="4"/>
  <c r="GN40" i="4"/>
  <c r="GP40" i="4"/>
  <c r="GR40" i="4"/>
  <c r="GT40" i="4"/>
  <c r="GV40" i="4"/>
  <c r="GX40" i="4"/>
  <c r="GZ40" i="4"/>
  <c r="HB40" i="4"/>
  <c r="HD40" i="4"/>
  <c r="DJ41" i="4"/>
  <c r="DL41" i="4"/>
  <c r="DN41" i="4"/>
  <c r="DP41" i="4"/>
  <c r="DR41" i="4"/>
  <c r="DT41" i="4"/>
  <c r="DV41" i="4"/>
  <c r="DX41" i="4"/>
  <c r="DZ41" i="4"/>
  <c r="EB41" i="4"/>
  <c r="ED41" i="4"/>
  <c r="EF41" i="4"/>
  <c r="EH41" i="4"/>
  <c r="EJ41" i="4"/>
  <c r="EL41" i="4"/>
  <c r="EN41" i="4"/>
  <c r="EP41" i="4"/>
  <c r="ER41" i="4"/>
  <c r="ET41" i="4"/>
  <c r="EV41" i="4"/>
  <c r="EX41" i="4"/>
  <c r="EZ41" i="4"/>
  <c r="FB41" i="4"/>
  <c r="FD41" i="4"/>
  <c r="FF41" i="4"/>
  <c r="FH41" i="4"/>
  <c r="FJ41" i="4"/>
  <c r="FL41" i="4"/>
  <c r="FN41" i="4"/>
  <c r="FP41" i="4"/>
  <c r="FR41" i="4"/>
  <c r="FT41" i="4"/>
  <c r="FV41" i="4"/>
  <c r="FX41" i="4"/>
  <c r="FZ41" i="4"/>
  <c r="GB41" i="4"/>
  <c r="GD41" i="4"/>
  <c r="GF41" i="4"/>
  <c r="GH41" i="4"/>
  <c r="GJ41" i="4"/>
  <c r="GL41" i="4"/>
  <c r="GN41" i="4"/>
  <c r="GP41" i="4"/>
  <c r="GR41" i="4"/>
  <c r="GT41" i="4"/>
  <c r="GV41" i="4"/>
  <c r="GX41" i="4"/>
  <c r="GZ41" i="4"/>
  <c r="HB41" i="4"/>
  <c r="HD41" i="4"/>
  <c r="DJ42" i="4"/>
  <c r="DL42" i="4"/>
  <c r="DN42" i="4"/>
  <c r="DP42" i="4"/>
  <c r="DR42" i="4"/>
  <c r="DT42" i="4"/>
  <c r="DV42" i="4"/>
  <c r="DX42" i="4"/>
  <c r="DZ42" i="4"/>
  <c r="EB42" i="4"/>
  <c r="ED42" i="4"/>
  <c r="EF42" i="4"/>
  <c r="EH42" i="4"/>
  <c r="EJ42" i="4"/>
  <c r="EL42" i="4"/>
  <c r="EN42" i="4"/>
  <c r="EP42" i="4"/>
  <c r="ER42" i="4"/>
  <c r="ET42" i="4"/>
  <c r="EV42" i="4"/>
  <c r="EX42" i="4"/>
  <c r="EZ42" i="4"/>
  <c r="FB42" i="4"/>
  <c r="FD42" i="4"/>
  <c r="FF42" i="4"/>
  <c r="FH42" i="4"/>
  <c r="FJ42" i="4"/>
  <c r="FL42" i="4"/>
  <c r="FN42" i="4"/>
  <c r="FP42" i="4"/>
  <c r="FR42" i="4"/>
  <c r="FT42" i="4"/>
  <c r="FV42" i="4"/>
  <c r="FX42" i="4"/>
  <c r="FZ42" i="4"/>
  <c r="GB42" i="4"/>
  <c r="GD42" i="4"/>
  <c r="GF42" i="4"/>
  <c r="GH42" i="4"/>
  <c r="GJ42" i="4"/>
  <c r="GL42" i="4"/>
  <c r="GN42" i="4"/>
  <c r="GP42" i="4"/>
  <c r="GR42" i="4"/>
  <c r="GT42" i="4"/>
  <c r="GV42" i="4"/>
  <c r="GX42" i="4"/>
  <c r="GZ42" i="4"/>
  <c r="HB42" i="4"/>
  <c r="HD42" i="4"/>
  <c r="DJ43" i="4"/>
  <c r="DL43" i="4"/>
  <c r="DN43" i="4"/>
  <c r="DP43" i="4"/>
  <c r="DR43" i="4"/>
  <c r="DT43" i="4"/>
  <c r="DV43" i="4"/>
  <c r="DX43" i="4"/>
  <c r="DZ43" i="4"/>
  <c r="EB43" i="4"/>
  <c r="ED43" i="4"/>
  <c r="EF43" i="4"/>
  <c r="EH43" i="4"/>
  <c r="EJ43" i="4"/>
  <c r="EL43" i="4"/>
  <c r="EN43" i="4"/>
  <c r="EP43" i="4"/>
  <c r="ER43" i="4"/>
  <c r="ET43" i="4"/>
  <c r="EV43" i="4"/>
  <c r="EX43" i="4"/>
  <c r="EZ43" i="4"/>
  <c r="FB43" i="4"/>
  <c r="FD43" i="4"/>
  <c r="FF43" i="4"/>
  <c r="FH43" i="4"/>
  <c r="FJ43" i="4"/>
  <c r="FL43" i="4"/>
  <c r="FN43" i="4"/>
  <c r="FP43" i="4"/>
  <c r="FR43" i="4"/>
  <c r="FT43" i="4"/>
  <c r="FV43" i="4"/>
  <c r="FX43" i="4"/>
  <c r="FZ43" i="4"/>
  <c r="GB43" i="4"/>
  <c r="GD43" i="4"/>
  <c r="GF43" i="4"/>
  <c r="GH43" i="4"/>
  <c r="GJ43" i="4"/>
  <c r="GL43" i="4"/>
  <c r="GN43" i="4"/>
  <c r="GP43" i="4"/>
  <c r="GR43" i="4"/>
  <c r="GT43" i="4"/>
  <c r="GV43" i="4"/>
  <c r="GX43" i="4"/>
  <c r="GZ43" i="4"/>
  <c r="HB43" i="4"/>
  <c r="HD43" i="4"/>
  <c r="DJ44" i="4"/>
  <c r="DL44" i="4"/>
  <c r="DN44" i="4"/>
  <c r="DP44" i="4"/>
  <c r="DR44" i="4"/>
  <c r="DT44" i="4"/>
  <c r="DV44" i="4"/>
  <c r="DX44" i="4"/>
  <c r="DZ44" i="4"/>
  <c r="EB44" i="4"/>
  <c r="ED44" i="4"/>
  <c r="EF44" i="4"/>
  <c r="EH44" i="4"/>
  <c r="EJ44" i="4"/>
  <c r="EL44" i="4"/>
  <c r="EN44" i="4"/>
  <c r="EP44" i="4"/>
  <c r="ER44" i="4"/>
  <c r="ET44" i="4"/>
  <c r="EV44" i="4"/>
  <c r="EX44" i="4"/>
  <c r="EZ44" i="4"/>
  <c r="FB44" i="4"/>
  <c r="FD44" i="4"/>
  <c r="FF44" i="4"/>
  <c r="FH44" i="4"/>
  <c r="FJ44" i="4"/>
  <c r="FL44" i="4"/>
  <c r="FN44" i="4"/>
  <c r="FP44" i="4"/>
  <c r="FR44" i="4"/>
  <c r="FT44" i="4"/>
  <c r="FV44" i="4"/>
  <c r="FX44" i="4"/>
  <c r="FZ44" i="4"/>
  <c r="GB44" i="4"/>
  <c r="GD44" i="4"/>
  <c r="GF44" i="4"/>
  <c r="GH44" i="4"/>
  <c r="GJ44" i="4"/>
  <c r="GL44" i="4"/>
  <c r="GN44" i="4"/>
  <c r="GP44" i="4"/>
  <c r="GR44" i="4"/>
  <c r="GT44" i="4"/>
  <c r="GV44" i="4"/>
  <c r="GX44" i="4"/>
  <c r="GZ44" i="4"/>
  <c r="HB44" i="4"/>
  <c r="HD44" i="4"/>
  <c r="DJ45" i="4"/>
  <c r="DL45" i="4"/>
  <c r="DN45" i="4"/>
  <c r="DP45" i="4"/>
  <c r="DR45" i="4"/>
  <c r="DT45" i="4"/>
  <c r="DV45" i="4"/>
  <c r="DX45" i="4"/>
  <c r="DZ45" i="4"/>
  <c r="EB45" i="4"/>
  <c r="ED45" i="4"/>
  <c r="EF45" i="4"/>
  <c r="EH45" i="4"/>
  <c r="EJ45" i="4"/>
  <c r="EL45" i="4"/>
  <c r="EN45" i="4"/>
  <c r="EP45" i="4"/>
  <c r="ER45" i="4"/>
  <c r="ET45" i="4"/>
  <c r="EV45" i="4"/>
  <c r="EX45" i="4"/>
  <c r="EZ45" i="4"/>
  <c r="FB45" i="4"/>
  <c r="FD45" i="4"/>
  <c r="FF45" i="4"/>
  <c r="FH45" i="4"/>
  <c r="FJ45" i="4"/>
  <c r="FL45" i="4"/>
  <c r="FN45" i="4"/>
  <c r="FP45" i="4"/>
  <c r="FR45" i="4"/>
  <c r="FT45" i="4"/>
  <c r="FV45" i="4"/>
  <c r="FX45" i="4"/>
  <c r="FZ45" i="4"/>
  <c r="GB45" i="4"/>
  <c r="GD45" i="4"/>
  <c r="GG45" i="4"/>
  <c r="GI45" i="4"/>
  <c r="GK45" i="4"/>
  <c r="GM45" i="4"/>
  <c r="GO45" i="4"/>
  <c r="GQ45" i="4"/>
  <c r="GS45" i="4"/>
  <c r="GU45" i="4"/>
  <c r="GW45" i="4"/>
  <c r="GY45" i="4"/>
  <c r="HA45" i="4"/>
  <c r="HC45" i="4"/>
  <c r="DI46" i="4"/>
  <c r="DK46" i="4"/>
  <c r="DM46" i="4"/>
  <c r="DO46" i="4"/>
  <c r="DQ46" i="4"/>
  <c r="DS46" i="4"/>
  <c r="DU46" i="4"/>
  <c r="DW46" i="4"/>
  <c r="DY46" i="4"/>
  <c r="EA46" i="4"/>
  <c r="EC46" i="4"/>
  <c r="EE46" i="4"/>
  <c r="EG46" i="4"/>
  <c r="EI46" i="4"/>
  <c r="EK46" i="4"/>
  <c r="EM46" i="4"/>
  <c r="EO46" i="4"/>
  <c r="EQ46" i="4"/>
  <c r="ES46" i="4"/>
  <c r="EU46" i="4"/>
  <c r="EW46" i="4"/>
  <c r="EY46" i="4"/>
  <c r="FA46" i="4"/>
  <c r="FC46" i="4"/>
  <c r="FE46" i="4"/>
  <c r="FG46" i="4"/>
  <c r="FI46" i="4"/>
  <c r="FK46" i="4"/>
  <c r="FM46" i="4"/>
  <c r="FO46" i="4"/>
  <c r="FQ46" i="4"/>
  <c r="FS46" i="4"/>
  <c r="FU46" i="4"/>
  <c r="FW46" i="4"/>
  <c r="FY46" i="4"/>
  <c r="GA46" i="4"/>
  <c r="GC46" i="4"/>
  <c r="GE46" i="4"/>
  <c r="GG46" i="4"/>
  <c r="GI46" i="4"/>
  <c r="GK46" i="4"/>
  <c r="GM46" i="4"/>
  <c r="GO46" i="4"/>
  <c r="GQ46" i="4"/>
  <c r="GS46" i="4"/>
  <c r="GU46" i="4"/>
  <c r="GW46" i="4"/>
  <c r="GY46" i="4"/>
  <c r="HA46" i="4"/>
  <c r="HC46" i="4"/>
  <c r="DI47" i="4"/>
  <c r="DK47" i="4"/>
  <c r="DM47" i="4"/>
  <c r="DO47" i="4"/>
  <c r="DQ47" i="4"/>
  <c r="DS47" i="4"/>
  <c r="DU47" i="4"/>
  <c r="DW47" i="4"/>
  <c r="DY47" i="4"/>
  <c r="EA47" i="4"/>
  <c r="EC47" i="4"/>
  <c r="EE47" i="4"/>
  <c r="EG47" i="4"/>
  <c r="EI47" i="4"/>
  <c r="EK47" i="4"/>
  <c r="EM47" i="4"/>
  <c r="EO47" i="4"/>
  <c r="EQ47" i="4"/>
  <c r="ES47" i="4"/>
  <c r="EU47" i="4"/>
  <c r="EW47" i="4"/>
  <c r="EY47" i="4"/>
  <c r="FA47" i="4"/>
  <c r="FC47" i="4"/>
  <c r="FE47" i="4"/>
  <c r="FG47" i="4"/>
  <c r="FI47" i="4"/>
  <c r="FK47" i="4"/>
  <c r="FM47" i="4"/>
  <c r="FO47" i="4"/>
  <c r="FQ47" i="4"/>
  <c r="FS47" i="4"/>
  <c r="FU47" i="4"/>
  <c r="FW47" i="4"/>
  <c r="FY47" i="4"/>
  <c r="GA47" i="4"/>
  <c r="GC47" i="4"/>
  <c r="GE47" i="4"/>
  <c r="GG47" i="4"/>
  <c r="GI47" i="4"/>
  <c r="GK47" i="4"/>
  <c r="GM47" i="4"/>
  <c r="GO47" i="4"/>
  <c r="GQ47" i="4"/>
  <c r="GS47" i="4"/>
  <c r="GU47" i="4"/>
  <c r="GW47" i="4"/>
  <c r="GY47" i="4"/>
  <c r="HA47" i="4"/>
  <c r="HC47" i="4"/>
  <c r="DI48" i="4"/>
  <c r="DK48" i="4"/>
  <c r="DM48" i="4"/>
  <c r="DO48" i="4"/>
  <c r="DQ48" i="4"/>
  <c r="DS48" i="4"/>
  <c r="DU48" i="4"/>
  <c r="DW48" i="4"/>
  <c r="DY48" i="4"/>
  <c r="EA48" i="4"/>
  <c r="EC48" i="4"/>
  <c r="EE48" i="4"/>
  <c r="EG48" i="4"/>
  <c r="EI48" i="4"/>
  <c r="EK48" i="4"/>
  <c r="EM48" i="4"/>
  <c r="EO48" i="4"/>
  <c r="EQ48" i="4"/>
  <c r="ES48" i="4"/>
  <c r="EU48" i="4"/>
  <c r="EW48" i="4"/>
  <c r="EY48" i="4"/>
  <c r="FA48" i="4"/>
  <c r="FC48" i="4"/>
  <c r="FE48" i="4"/>
  <c r="FG48" i="4"/>
  <c r="FI48" i="4"/>
  <c r="FK48" i="4"/>
  <c r="FM48" i="4"/>
  <c r="FO48" i="4"/>
  <c r="FQ48" i="4"/>
  <c r="FS48" i="4"/>
  <c r="FU48" i="4"/>
  <c r="FW48" i="4"/>
  <c r="FY48" i="4"/>
  <c r="GA48" i="4"/>
  <c r="GC48" i="4"/>
  <c r="GE48" i="4"/>
  <c r="GG48" i="4"/>
  <c r="GI48" i="4"/>
  <c r="GK48" i="4"/>
  <c r="GM48" i="4"/>
  <c r="GO48" i="4"/>
  <c r="GQ48" i="4"/>
  <c r="GS48" i="4"/>
  <c r="GU48" i="4"/>
  <c r="GW48" i="4"/>
  <c r="GY48" i="4"/>
  <c r="HA48" i="4"/>
  <c r="HC48" i="4"/>
  <c r="DJ9" i="4"/>
  <c r="DL9" i="4"/>
  <c r="DN9" i="4"/>
  <c r="DP9" i="4"/>
  <c r="DR9" i="4"/>
  <c r="DT9" i="4"/>
  <c r="DV9" i="4"/>
  <c r="DX9" i="4"/>
  <c r="DZ9" i="4"/>
  <c r="EB9" i="4"/>
  <c r="ED9" i="4"/>
  <c r="EF9" i="4"/>
  <c r="EH9" i="4"/>
  <c r="EJ9" i="4"/>
  <c r="EL9" i="4"/>
  <c r="EN9" i="4"/>
  <c r="EP9" i="4"/>
  <c r="ER9" i="4"/>
  <c r="ET9" i="4"/>
  <c r="EV9" i="4"/>
  <c r="EX9" i="4"/>
  <c r="EZ9" i="4"/>
  <c r="FB9" i="4"/>
  <c r="FD9" i="4"/>
  <c r="FF9" i="4"/>
  <c r="FH9" i="4"/>
  <c r="FJ9" i="4"/>
  <c r="FL9" i="4"/>
  <c r="FN9" i="4"/>
  <c r="FP9" i="4"/>
  <c r="FR9" i="4"/>
  <c r="FT9" i="4"/>
  <c r="FV9" i="4"/>
  <c r="FX9" i="4"/>
  <c r="FZ9" i="4"/>
  <c r="GB9" i="4"/>
  <c r="GD9" i="4"/>
  <c r="GF9" i="4"/>
  <c r="GH9" i="4"/>
  <c r="GJ9" i="4"/>
  <c r="GL9" i="4"/>
  <c r="GN9" i="4"/>
  <c r="GP9" i="4"/>
  <c r="GR9" i="4"/>
  <c r="GT9" i="4"/>
  <c r="GV9" i="4"/>
  <c r="GX9" i="4"/>
  <c r="GZ9" i="4"/>
  <c r="HB9" i="4"/>
  <c r="HD9" i="4"/>
  <c r="GF45" i="4"/>
  <c r="GH45" i="4"/>
  <c r="GJ45" i="4"/>
  <c r="GL45" i="4"/>
  <c r="GN45" i="4"/>
  <c r="GP45" i="4"/>
  <c r="GR45" i="4"/>
  <c r="GT45" i="4"/>
  <c r="GV45" i="4"/>
  <c r="GX45" i="4"/>
  <c r="GZ45" i="4"/>
  <c r="HB45" i="4"/>
  <c r="HD45" i="4"/>
  <c r="DJ46" i="4"/>
  <c r="DL46" i="4"/>
  <c r="DN46" i="4"/>
  <c r="DP46" i="4"/>
  <c r="DR46" i="4"/>
  <c r="DT46" i="4"/>
  <c r="DV46" i="4"/>
  <c r="DX46" i="4"/>
  <c r="DZ46" i="4"/>
  <c r="EB46" i="4"/>
  <c r="ED46" i="4"/>
  <c r="EF46" i="4"/>
  <c r="EH46" i="4"/>
  <c r="EJ46" i="4"/>
  <c r="EL46" i="4"/>
  <c r="EN46" i="4"/>
  <c r="EP46" i="4"/>
  <c r="ER46" i="4"/>
  <c r="ET46" i="4"/>
  <c r="EV46" i="4"/>
  <c r="EX46" i="4"/>
  <c r="EZ46" i="4"/>
  <c r="FB46" i="4"/>
  <c r="FD46" i="4"/>
  <c r="FF46" i="4"/>
  <c r="FH46" i="4"/>
  <c r="FJ46" i="4"/>
  <c r="FL46" i="4"/>
  <c r="FN46" i="4"/>
  <c r="FP46" i="4"/>
  <c r="FR46" i="4"/>
  <c r="FT46" i="4"/>
  <c r="FV46" i="4"/>
  <c r="FX46" i="4"/>
  <c r="FZ46" i="4"/>
  <c r="GB46" i="4"/>
  <c r="GD46" i="4"/>
  <c r="GF46" i="4"/>
  <c r="GH46" i="4"/>
  <c r="GJ46" i="4"/>
  <c r="GL46" i="4"/>
  <c r="GN46" i="4"/>
  <c r="GP46" i="4"/>
  <c r="GR46" i="4"/>
  <c r="GT46" i="4"/>
  <c r="GV46" i="4"/>
  <c r="GX46" i="4"/>
  <c r="GZ46" i="4"/>
  <c r="HB46" i="4"/>
  <c r="HD46" i="4"/>
  <c r="DJ47" i="4"/>
  <c r="DL47" i="4"/>
  <c r="DN47" i="4"/>
  <c r="DP47" i="4"/>
  <c r="DR47" i="4"/>
  <c r="DT47" i="4"/>
  <c r="DV47" i="4"/>
  <c r="DX47" i="4"/>
  <c r="DZ47" i="4"/>
  <c r="EB47" i="4"/>
  <c r="ED47" i="4"/>
  <c r="EF47" i="4"/>
  <c r="EH47" i="4"/>
  <c r="EJ47" i="4"/>
  <c r="EL47" i="4"/>
  <c r="EN47" i="4"/>
  <c r="EP47" i="4"/>
  <c r="ER47" i="4"/>
  <c r="ET47" i="4"/>
  <c r="EV47" i="4"/>
  <c r="EX47" i="4"/>
  <c r="EZ47" i="4"/>
  <c r="FB47" i="4"/>
  <c r="FD47" i="4"/>
  <c r="FF47" i="4"/>
  <c r="FH47" i="4"/>
  <c r="FJ47" i="4"/>
  <c r="FL47" i="4"/>
  <c r="FN47" i="4"/>
  <c r="FP47" i="4"/>
  <c r="FR47" i="4"/>
  <c r="FT47" i="4"/>
  <c r="FV47" i="4"/>
  <c r="FX47" i="4"/>
  <c r="FZ47" i="4"/>
  <c r="GB47" i="4"/>
  <c r="GD47" i="4"/>
  <c r="GF47" i="4"/>
  <c r="GH47" i="4"/>
  <c r="GJ47" i="4"/>
  <c r="GL47" i="4"/>
  <c r="GN47" i="4"/>
  <c r="GP47" i="4"/>
  <c r="GR47" i="4"/>
  <c r="GT47" i="4"/>
  <c r="GV47" i="4"/>
  <c r="GX47" i="4"/>
  <c r="GZ47" i="4"/>
  <c r="HB47" i="4"/>
  <c r="HD47" i="4"/>
  <c r="DJ48" i="4"/>
  <c r="DL48" i="4"/>
  <c r="DN48" i="4"/>
  <c r="DP48" i="4"/>
  <c r="DR48" i="4"/>
  <c r="DT48" i="4"/>
  <c r="DV48" i="4"/>
  <c r="DX48" i="4"/>
  <c r="DZ48" i="4"/>
  <c r="EB48" i="4"/>
  <c r="ED48" i="4"/>
  <c r="EF48" i="4"/>
  <c r="EH48" i="4"/>
  <c r="EJ48" i="4"/>
  <c r="EL48" i="4"/>
  <c r="EN48" i="4"/>
  <c r="EP48" i="4"/>
  <c r="ER48" i="4"/>
  <c r="ET48" i="4"/>
  <c r="EV48" i="4"/>
  <c r="EX48" i="4"/>
  <c r="EZ48" i="4"/>
  <c r="FB48" i="4"/>
  <c r="FD48" i="4"/>
  <c r="FF48" i="4"/>
  <c r="FH48" i="4"/>
  <c r="FJ48" i="4"/>
  <c r="FL48" i="4"/>
  <c r="FN48" i="4"/>
  <c r="FP48" i="4"/>
  <c r="FR48" i="4"/>
  <c r="FT48" i="4"/>
  <c r="FV48" i="4"/>
  <c r="FX48" i="4"/>
  <c r="FZ48" i="4"/>
  <c r="GB48" i="4"/>
  <c r="GD48" i="4"/>
  <c r="GF48" i="4"/>
  <c r="GH48" i="4"/>
  <c r="GJ48" i="4"/>
  <c r="GL48" i="4"/>
  <c r="GN48" i="4"/>
  <c r="GP48" i="4"/>
  <c r="GR48" i="4"/>
  <c r="GT48" i="4"/>
  <c r="GV48" i="4"/>
  <c r="GX48" i="4"/>
  <c r="GZ48" i="4"/>
  <c r="HB48" i="4"/>
  <c r="HD48" i="4"/>
  <c r="DK9" i="4"/>
  <c r="DM9" i="4"/>
  <c r="DO9" i="4"/>
  <c r="DQ9" i="4"/>
  <c r="DS9" i="4"/>
  <c r="DU9" i="4"/>
  <c r="DW9" i="4"/>
  <c r="DY9" i="4"/>
  <c r="EA9" i="4"/>
  <c r="EC9" i="4"/>
  <c r="EE9" i="4"/>
  <c r="EG9" i="4"/>
  <c r="EI9" i="4"/>
  <c r="EK9" i="4"/>
  <c r="EM9" i="4"/>
  <c r="EO9" i="4"/>
  <c r="EQ9" i="4"/>
  <c r="ES9" i="4"/>
  <c r="EU9" i="4"/>
  <c r="EW9" i="4"/>
  <c r="EY9" i="4"/>
  <c r="FA9" i="4"/>
  <c r="FC9" i="4"/>
  <c r="FE9" i="4"/>
  <c r="FG9" i="4"/>
  <c r="FI9" i="4"/>
  <c r="FK9" i="4"/>
  <c r="FM9" i="4"/>
  <c r="FO9" i="4"/>
  <c r="FQ9" i="4"/>
  <c r="FS9" i="4"/>
  <c r="FU9" i="4"/>
  <c r="FW9" i="4"/>
  <c r="FY9" i="4"/>
  <c r="GA9" i="4"/>
  <c r="GC9" i="4"/>
  <c r="GE9" i="4"/>
  <c r="GG9" i="4"/>
  <c r="GI9" i="4"/>
  <c r="GK9" i="4"/>
  <c r="GM9" i="4"/>
  <c r="GO9" i="4"/>
  <c r="GQ9" i="4"/>
  <c r="GS9" i="4"/>
  <c r="GU9" i="4"/>
  <c r="GW9" i="4"/>
  <c r="GY9" i="4"/>
  <c r="HA9" i="4"/>
  <c r="HC9" i="4"/>
  <c r="DI9" i="4"/>
  <c r="V24" i="48"/>
  <c r="L21" i="7"/>
  <c r="L23" i="7"/>
  <c r="L17" i="48"/>
  <c r="N16" i="48"/>
  <c r="G2" i="64"/>
  <c r="L49" i="7"/>
  <c r="K25" i="7"/>
  <c r="A22" i="67" s="1"/>
  <c r="O58" i="4"/>
  <c r="D4" i="7"/>
  <c r="F58" i="4"/>
  <c r="L18" i="7"/>
  <c r="AM58" i="4"/>
  <c r="L48" i="7"/>
  <c r="AJ58" i="4"/>
  <c r="K41" i="7"/>
  <c r="A45" i="67" s="1"/>
  <c r="AW58" i="4"/>
  <c r="K38" i="7"/>
  <c r="A42" i="67" s="1"/>
  <c r="K6" i="7"/>
  <c r="A8" i="67" s="1"/>
  <c r="L6" i="7"/>
  <c r="K5" i="7"/>
  <c r="A17" i="67" s="1"/>
  <c r="L5" i="7"/>
  <c r="AR39" i="69" l="1"/>
  <c r="AS39" i="69" s="1"/>
  <c r="AP12" i="69"/>
  <c r="AQ12" i="69" s="1"/>
  <c r="AR34" i="69"/>
  <c r="AS34" i="69" s="1"/>
  <c r="AP28" i="69"/>
  <c r="AQ28" i="69" s="1"/>
  <c r="AR22" i="69"/>
  <c r="AS22" i="69" s="1"/>
  <c r="AP51" i="69"/>
  <c r="AQ51" i="69" s="1"/>
  <c r="AR36" i="69"/>
  <c r="AS36" i="69" s="1"/>
  <c r="AP48" i="69"/>
  <c r="AQ48" i="69" s="1"/>
  <c r="AP13" i="69"/>
  <c r="AQ13" i="69" s="1"/>
  <c r="AP25" i="69"/>
  <c r="AQ25" i="69" s="1"/>
  <c r="AP32" i="69"/>
  <c r="AQ32" i="69" s="1"/>
  <c r="AP44" i="69"/>
  <c r="AQ44" i="69" s="1"/>
  <c r="AR16" i="69"/>
  <c r="AS16" i="69" s="1"/>
  <c r="K10" i="7"/>
  <c r="A12" i="67" s="1"/>
  <c r="M58" i="4"/>
  <c r="AR15" i="69"/>
  <c r="AS15" i="69" s="1"/>
  <c r="AP35" i="69"/>
  <c r="AQ35" i="69" s="1"/>
  <c r="AR47" i="69"/>
  <c r="AS47" i="69" s="1"/>
  <c r="AP20" i="69"/>
  <c r="AQ20" i="69" s="1"/>
  <c r="AP31" i="69"/>
  <c r="AQ31" i="69" s="1"/>
  <c r="AP43" i="69"/>
  <c r="AQ43" i="69" s="1"/>
  <c r="AP24" i="69"/>
  <c r="AQ24" i="69" s="1"/>
  <c r="AP50" i="69"/>
  <c r="AQ50" i="69" s="1"/>
  <c r="Q9" i="69"/>
  <c r="G3" i="64"/>
  <c r="A35" i="71"/>
  <c r="A35" i="7"/>
  <c r="B64" i="7" s="1"/>
  <c r="AR19" i="69"/>
  <c r="AS19" i="69" s="1"/>
  <c r="AR23" i="69"/>
  <c r="AS23" i="69" s="1"/>
  <c r="AP49" i="69"/>
  <c r="AQ49" i="69" s="1"/>
  <c r="L10" i="7"/>
  <c r="AP17" i="69"/>
  <c r="AQ17" i="69" s="1"/>
  <c r="AP41" i="69"/>
  <c r="AQ41" i="69" s="1"/>
  <c r="AR18" i="69"/>
  <c r="AS18" i="69" s="1"/>
  <c r="AR26" i="69"/>
  <c r="AS26" i="69" s="1"/>
  <c r="AR42" i="69"/>
  <c r="AS42" i="69" s="1"/>
  <c r="AP45" i="69"/>
  <c r="AQ45" i="69" s="1"/>
  <c r="AP38" i="69"/>
  <c r="AQ38" i="69" s="1"/>
  <c r="AP21" i="69"/>
  <c r="AQ21" i="69" s="1"/>
  <c r="AR37" i="69"/>
  <c r="AS37" i="69" s="1"/>
  <c r="AP14" i="69"/>
  <c r="AQ14" i="69" s="1"/>
  <c r="AR30" i="69"/>
  <c r="AS30" i="69" s="1"/>
  <c r="AP46" i="69"/>
  <c r="AQ46" i="69" s="1"/>
  <c r="AQ56" i="4"/>
  <c r="R57" i="71"/>
  <c r="D57" i="71"/>
  <c r="U57" i="71"/>
  <c r="V57" i="71"/>
  <c r="Q57" i="71"/>
  <c r="S57" i="71"/>
  <c r="T57" i="71"/>
  <c r="R53" i="71"/>
  <c r="D53" i="71"/>
  <c r="U53" i="71"/>
  <c r="V53" i="71"/>
  <c r="Q53" i="71"/>
  <c r="S53" i="71"/>
  <c r="T53" i="71"/>
  <c r="R49" i="71"/>
  <c r="D49" i="71"/>
  <c r="U49" i="71"/>
  <c r="Q49" i="71"/>
  <c r="S49" i="71"/>
  <c r="T49" i="71"/>
  <c r="V49" i="71"/>
  <c r="R45" i="71"/>
  <c r="D45" i="71"/>
  <c r="U45" i="71"/>
  <c r="V45" i="71"/>
  <c r="Q45" i="71"/>
  <c r="S45" i="71"/>
  <c r="T45" i="71"/>
  <c r="R41" i="71"/>
  <c r="D41" i="71"/>
  <c r="U41" i="71"/>
  <c r="Q41" i="71"/>
  <c r="S41" i="71"/>
  <c r="T41" i="71"/>
  <c r="V41" i="71"/>
  <c r="Q37" i="71"/>
  <c r="T37" i="71"/>
  <c r="S37" i="71"/>
  <c r="D37" i="71"/>
  <c r="R37" i="71"/>
  <c r="V37" i="71"/>
  <c r="U37" i="71"/>
  <c r="Q33" i="71"/>
  <c r="T33" i="71"/>
  <c r="S33" i="71"/>
  <c r="D33" i="71"/>
  <c r="R33" i="71"/>
  <c r="V33" i="71"/>
  <c r="U33" i="71"/>
  <c r="Q29" i="71"/>
  <c r="T29" i="71"/>
  <c r="S29" i="71"/>
  <c r="D29" i="71"/>
  <c r="R29" i="71"/>
  <c r="V29" i="71"/>
  <c r="U29" i="71"/>
  <c r="Q24" i="71"/>
  <c r="D24" i="71"/>
  <c r="T24" i="71"/>
  <c r="S24" i="71"/>
  <c r="R24" i="71"/>
  <c r="V24" i="71"/>
  <c r="U24" i="71"/>
  <c r="Q20" i="71"/>
  <c r="T20" i="71"/>
  <c r="S20" i="71"/>
  <c r="D20" i="71"/>
  <c r="R20" i="71"/>
  <c r="V20" i="71"/>
  <c r="U20" i="71"/>
  <c r="Q15" i="71"/>
  <c r="U15" i="71"/>
  <c r="T15" i="71"/>
  <c r="D15" i="71"/>
  <c r="S15" i="71"/>
  <c r="R15" i="71"/>
  <c r="V15" i="71"/>
  <c r="Q11" i="71"/>
  <c r="D11" i="71"/>
  <c r="U11" i="71"/>
  <c r="T11" i="71"/>
  <c r="S11" i="71"/>
  <c r="R11" i="71"/>
  <c r="V11" i="71"/>
  <c r="Q7" i="71"/>
  <c r="D7" i="71"/>
  <c r="U7" i="71"/>
  <c r="T7" i="71"/>
  <c r="S7" i="71"/>
  <c r="R7" i="71"/>
  <c r="V7" i="71"/>
  <c r="S56" i="71"/>
  <c r="D56" i="71"/>
  <c r="V56" i="71"/>
  <c r="R56" i="71"/>
  <c r="U56" i="71"/>
  <c r="Q56" i="71"/>
  <c r="T56" i="71"/>
  <c r="S52" i="71"/>
  <c r="Q52" i="71"/>
  <c r="V52" i="71"/>
  <c r="R52" i="71"/>
  <c r="D52" i="71"/>
  <c r="T52" i="71"/>
  <c r="U52" i="71"/>
  <c r="S48" i="71"/>
  <c r="D48" i="71"/>
  <c r="V48" i="71"/>
  <c r="R48" i="71"/>
  <c r="U48" i="71"/>
  <c r="Q48" i="71"/>
  <c r="T48" i="71"/>
  <c r="S44" i="71"/>
  <c r="Q44" i="71"/>
  <c r="V44" i="71"/>
  <c r="R44" i="71"/>
  <c r="D44" i="71"/>
  <c r="T44" i="71"/>
  <c r="U44" i="71"/>
  <c r="S40" i="71"/>
  <c r="D40" i="71"/>
  <c r="V40" i="71"/>
  <c r="R40" i="71"/>
  <c r="Q40" i="71"/>
  <c r="T40" i="71"/>
  <c r="U40" i="71"/>
  <c r="Q36" i="71"/>
  <c r="U36" i="71"/>
  <c r="T36" i="71"/>
  <c r="D36" i="71"/>
  <c r="S36" i="71"/>
  <c r="R36" i="71"/>
  <c r="V36" i="71"/>
  <c r="Q32" i="71"/>
  <c r="D32" i="71"/>
  <c r="U32" i="71"/>
  <c r="T32" i="71"/>
  <c r="S32" i="71"/>
  <c r="R32" i="71"/>
  <c r="V32" i="71"/>
  <c r="D27" i="71"/>
  <c r="U27" i="71"/>
  <c r="T27" i="71"/>
  <c r="Q27" i="71"/>
  <c r="S27" i="71"/>
  <c r="R27" i="71"/>
  <c r="V27" i="71"/>
  <c r="D23" i="71"/>
  <c r="U23" i="71"/>
  <c r="T23" i="71"/>
  <c r="Q23" i="71"/>
  <c r="S23" i="71"/>
  <c r="R23" i="71"/>
  <c r="V23" i="71"/>
  <c r="D19" i="71"/>
  <c r="U19" i="71"/>
  <c r="T19" i="71"/>
  <c r="Q19" i="71"/>
  <c r="S19" i="71"/>
  <c r="R19" i="71"/>
  <c r="V19" i="71"/>
  <c r="Q14" i="71"/>
  <c r="R14" i="71"/>
  <c r="V14" i="71"/>
  <c r="U14" i="71"/>
  <c r="D14" i="71"/>
  <c r="T14" i="71"/>
  <c r="S14" i="71"/>
  <c r="D10" i="71"/>
  <c r="Q10" i="71"/>
  <c r="R10" i="71"/>
  <c r="V10" i="71"/>
  <c r="U10" i="71"/>
  <c r="T10" i="71"/>
  <c r="S10" i="71"/>
  <c r="D6" i="71"/>
  <c r="R6" i="71"/>
  <c r="V6" i="71"/>
  <c r="U6" i="71"/>
  <c r="Q6" i="71"/>
  <c r="T6" i="71"/>
  <c r="S6" i="71"/>
  <c r="Q55" i="71"/>
  <c r="S55" i="71"/>
  <c r="R55" i="71"/>
  <c r="D55" i="71"/>
  <c r="U55" i="71"/>
  <c r="V55" i="71"/>
  <c r="T55" i="71"/>
  <c r="Q51" i="71"/>
  <c r="S51" i="71"/>
  <c r="T51" i="71"/>
  <c r="R51" i="71"/>
  <c r="D51" i="71"/>
  <c r="U51" i="71"/>
  <c r="V51" i="71"/>
  <c r="Q47" i="71"/>
  <c r="S47" i="71"/>
  <c r="R47" i="71"/>
  <c r="D47" i="71"/>
  <c r="U47" i="71"/>
  <c r="V47" i="71"/>
  <c r="T47" i="71"/>
  <c r="Q43" i="71"/>
  <c r="S43" i="71"/>
  <c r="T43" i="71"/>
  <c r="R43" i="71"/>
  <c r="D43" i="71"/>
  <c r="U43" i="71"/>
  <c r="V43" i="71"/>
  <c r="Q39" i="71"/>
  <c r="S39" i="71"/>
  <c r="T39" i="71"/>
  <c r="R39" i="71"/>
  <c r="D39" i="71"/>
  <c r="U39" i="71"/>
  <c r="V39" i="71"/>
  <c r="Q35" i="71"/>
  <c r="R35" i="71"/>
  <c r="V35" i="71"/>
  <c r="U35" i="71"/>
  <c r="D35" i="71"/>
  <c r="T35" i="71"/>
  <c r="S35" i="71"/>
  <c r="Q31" i="71"/>
  <c r="R31" i="71"/>
  <c r="V31" i="71"/>
  <c r="U31" i="71"/>
  <c r="D31" i="71"/>
  <c r="T31" i="71"/>
  <c r="S31" i="71"/>
  <c r="Q26" i="71"/>
  <c r="D26" i="71"/>
  <c r="R26" i="71"/>
  <c r="V26" i="71"/>
  <c r="U26" i="71"/>
  <c r="T26" i="71"/>
  <c r="S26" i="71"/>
  <c r="Q22" i="71"/>
  <c r="R22" i="71"/>
  <c r="V22" i="71"/>
  <c r="U22" i="71"/>
  <c r="D22" i="71"/>
  <c r="T22" i="71"/>
  <c r="S22" i="71"/>
  <c r="Q18" i="71"/>
  <c r="D18" i="71"/>
  <c r="R18" i="71"/>
  <c r="V18" i="71"/>
  <c r="U18" i="71"/>
  <c r="T18" i="71"/>
  <c r="S18" i="71"/>
  <c r="Q13" i="71"/>
  <c r="S13" i="71"/>
  <c r="R13" i="71"/>
  <c r="V13" i="71"/>
  <c r="D13" i="71"/>
  <c r="U13" i="71"/>
  <c r="T13" i="71"/>
  <c r="Q9" i="71"/>
  <c r="S9" i="71"/>
  <c r="R9" i="71"/>
  <c r="V9" i="71"/>
  <c r="D9" i="71"/>
  <c r="U9" i="71"/>
  <c r="T9" i="71"/>
  <c r="Q5" i="71"/>
  <c r="S5" i="71"/>
  <c r="R5" i="71"/>
  <c r="V5" i="71"/>
  <c r="D5" i="71"/>
  <c r="U5" i="71"/>
  <c r="T5" i="71"/>
  <c r="Q16" i="71"/>
  <c r="D16" i="71"/>
  <c r="T16" i="71"/>
  <c r="S16" i="71"/>
  <c r="R16" i="71"/>
  <c r="V16" i="71"/>
  <c r="U16" i="71"/>
  <c r="U4" i="71"/>
  <c r="Q4" i="71"/>
  <c r="D4" i="71"/>
  <c r="T4" i="71"/>
  <c r="R4" i="71"/>
  <c r="V4" i="71"/>
  <c r="S4" i="71"/>
  <c r="S54" i="71"/>
  <c r="T54" i="71"/>
  <c r="D54" i="71"/>
  <c r="Q54" i="71"/>
  <c r="V54" i="71"/>
  <c r="R54" i="71"/>
  <c r="U54" i="71"/>
  <c r="S50" i="71"/>
  <c r="D50" i="71"/>
  <c r="Q50" i="71"/>
  <c r="T50" i="71"/>
  <c r="V50" i="71"/>
  <c r="R50" i="71"/>
  <c r="U50" i="71"/>
  <c r="S46" i="71"/>
  <c r="T46" i="71"/>
  <c r="D46" i="71"/>
  <c r="Q46" i="71"/>
  <c r="V46" i="71"/>
  <c r="R46" i="71"/>
  <c r="U46" i="71"/>
  <c r="S42" i="71"/>
  <c r="D42" i="71"/>
  <c r="Q42" i="71"/>
  <c r="T42" i="71"/>
  <c r="V42" i="71"/>
  <c r="R42" i="71"/>
  <c r="U42" i="71"/>
  <c r="R38" i="71"/>
  <c r="T38" i="71"/>
  <c r="D38" i="71"/>
  <c r="Q38" i="71"/>
  <c r="V38" i="71"/>
  <c r="U38" i="71"/>
  <c r="S38" i="71"/>
  <c r="Q34" i="71"/>
  <c r="D34" i="71"/>
  <c r="S34" i="71"/>
  <c r="R34" i="71"/>
  <c r="V34" i="71"/>
  <c r="U34" i="71"/>
  <c r="T34" i="71"/>
  <c r="Q30" i="71"/>
  <c r="S30" i="71"/>
  <c r="R30" i="71"/>
  <c r="V30" i="71"/>
  <c r="D30" i="71"/>
  <c r="U30" i="71"/>
  <c r="T30" i="71"/>
  <c r="D25" i="71"/>
  <c r="S25" i="71"/>
  <c r="R25" i="71"/>
  <c r="V25" i="71"/>
  <c r="Q25" i="71"/>
  <c r="U25" i="71"/>
  <c r="T25" i="71"/>
  <c r="D21" i="71"/>
  <c r="S21" i="71"/>
  <c r="R21" i="71"/>
  <c r="V21" i="71"/>
  <c r="Q21" i="71"/>
  <c r="U21" i="71"/>
  <c r="T21" i="71"/>
  <c r="D17" i="71"/>
  <c r="S17" i="71"/>
  <c r="R17" i="71"/>
  <c r="V17" i="71"/>
  <c r="Q17" i="71"/>
  <c r="U17" i="71"/>
  <c r="T17" i="71"/>
  <c r="Q12" i="71"/>
  <c r="D12" i="71"/>
  <c r="T12" i="71"/>
  <c r="S12" i="71"/>
  <c r="R12" i="71"/>
  <c r="V12" i="71"/>
  <c r="U12" i="71"/>
  <c r="Q8" i="71"/>
  <c r="T8" i="71"/>
  <c r="S8" i="71"/>
  <c r="D8" i="71"/>
  <c r="R8" i="71"/>
  <c r="V8" i="71"/>
  <c r="U8" i="71"/>
  <c r="Q28" i="71"/>
  <c r="V28" i="71"/>
  <c r="R28" i="71"/>
  <c r="S28" i="71"/>
  <c r="D28" i="71"/>
  <c r="T28" i="71"/>
  <c r="U28" i="71"/>
  <c r="L45" i="7"/>
  <c r="K45" i="7"/>
  <c r="A48" i="67" s="1"/>
  <c r="Y58" i="4"/>
  <c r="J56" i="4"/>
  <c r="DG57" i="4"/>
  <c r="DG58" i="4" s="1"/>
  <c r="O56" i="4"/>
  <c r="AW56" i="4"/>
  <c r="K56" i="7"/>
  <c r="A56" i="67" s="1"/>
  <c r="L56" i="4"/>
  <c r="BH56" i="4"/>
  <c r="BJ56" i="4"/>
  <c r="BI56" i="4"/>
  <c r="P58" i="4"/>
  <c r="Z58" i="4"/>
  <c r="AP58" i="4"/>
  <c r="J58" i="4"/>
  <c r="AD58" i="4"/>
  <c r="AZ58" i="4"/>
  <c r="V56" i="4"/>
  <c r="I56" i="4"/>
  <c r="AF56" i="4"/>
  <c r="AH58" i="4"/>
  <c r="K12" i="7"/>
  <c r="A20" i="67" s="1"/>
  <c r="L12" i="7"/>
  <c r="AV58" i="4"/>
  <c r="BB58" i="4"/>
  <c r="X58" i="4"/>
  <c r="AP56" i="4"/>
  <c r="BG56" i="4"/>
  <c r="AA56" i="4"/>
  <c r="AD56" i="4"/>
  <c r="AV56" i="4"/>
  <c r="AG56" i="4"/>
  <c r="G56" i="4"/>
  <c r="Z56" i="4"/>
  <c r="BF56" i="4"/>
  <c r="AR56" i="4"/>
  <c r="AY56" i="4"/>
  <c r="AI56" i="4"/>
  <c r="Q56" i="4"/>
  <c r="P56" i="4"/>
  <c r="AT56" i="4"/>
  <c r="AB56" i="4"/>
  <c r="BE56" i="4"/>
  <c r="AO56" i="4"/>
  <c r="W56" i="4"/>
  <c r="AO58" i="4"/>
  <c r="Y56" i="4"/>
  <c r="L17" i="7"/>
  <c r="K17" i="7"/>
  <c r="T56" i="4"/>
  <c r="AH56" i="4"/>
  <c r="AX56" i="4"/>
  <c r="N56" i="4"/>
  <c r="AJ56" i="4"/>
  <c r="BD56" i="4"/>
  <c r="BC56" i="4"/>
  <c r="AU56" i="4"/>
  <c r="AM56" i="4"/>
  <c r="AE56" i="4"/>
  <c r="U56" i="4"/>
  <c r="M56" i="4"/>
  <c r="H56" i="4"/>
  <c r="X56" i="4"/>
  <c r="AL56" i="4"/>
  <c r="BB56" i="4"/>
  <c r="R56" i="4"/>
  <c r="AN56" i="4"/>
  <c r="F56" i="4"/>
  <c r="BA56" i="4"/>
  <c r="AS56" i="4"/>
  <c r="AK56" i="4"/>
  <c r="AC56" i="4"/>
  <c r="S56" i="4"/>
  <c r="K56" i="4"/>
  <c r="AZ56" i="4"/>
  <c r="L47" i="7"/>
  <c r="K47" i="7"/>
  <c r="A36" i="67" s="1"/>
  <c r="BE58" i="4"/>
  <c r="K19" i="7"/>
  <c r="A6" i="67" s="1"/>
  <c r="L19" i="7"/>
  <c r="K51" i="7"/>
  <c r="A51" i="67" s="1"/>
  <c r="L51" i="7"/>
  <c r="AC58" i="4"/>
  <c r="W58" i="4"/>
  <c r="K53" i="7"/>
  <c r="A53" i="67" s="1"/>
  <c r="L53" i="7"/>
  <c r="K39" i="7"/>
  <c r="A43" i="67" s="1"/>
  <c r="L39" i="7"/>
  <c r="L44" i="7"/>
  <c r="K44" i="7"/>
  <c r="A35" i="67" s="1"/>
  <c r="L34" i="7"/>
  <c r="K34" i="7"/>
  <c r="A33" i="67" s="1"/>
  <c r="K29" i="7"/>
  <c r="A31" i="67" s="1"/>
  <c r="L29" i="7"/>
  <c r="P20" i="71"/>
  <c r="L31" i="48"/>
  <c r="P18" i="71"/>
  <c r="P19" i="71"/>
  <c r="F6" i="4"/>
  <c r="DH9" i="4"/>
  <c r="DG9" i="4" s="1"/>
  <c r="DH48" i="4"/>
  <c r="DG48" i="4" s="1"/>
  <c r="DH47" i="4"/>
  <c r="DG47" i="4" s="1"/>
  <c r="DH46" i="4"/>
  <c r="DG46" i="4" s="1"/>
  <c r="DH45" i="4"/>
  <c r="DG45" i="4" s="1"/>
  <c r="DH44" i="4"/>
  <c r="DG44" i="4" s="1"/>
  <c r="DH43" i="4"/>
  <c r="DG43" i="4" s="1"/>
  <c r="DH42" i="4"/>
  <c r="DG42" i="4" s="1"/>
  <c r="DH41" i="4"/>
  <c r="DG41" i="4" s="1"/>
  <c r="DH40" i="4"/>
  <c r="DG40" i="4" s="1"/>
  <c r="DH39" i="4"/>
  <c r="DG39" i="4" s="1"/>
  <c r="DH38" i="4"/>
  <c r="DG38" i="4" s="1"/>
  <c r="DH37" i="4"/>
  <c r="DG37" i="4" s="1"/>
  <c r="DH36" i="4"/>
  <c r="DG36" i="4" s="1"/>
  <c r="DH35" i="4"/>
  <c r="DG35" i="4" s="1"/>
  <c r="DH34" i="4"/>
  <c r="DG34" i="4" s="1"/>
  <c r="DH33" i="4"/>
  <c r="DG33" i="4" s="1"/>
  <c r="DH32" i="4"/>
  <c r="DG32" i="4" s="1"/>
  <c r="DH31" i="4"/>
  <c r="DG31" i="4" s="1"/>
  <c r="DH30" i="4"/>
  <c r="DG30" i="4" s="1"/>
  <c r="DH29" i="4"/>
  <c r="DG29" i="4" s="1"/>
  <c r="DH28" i="4"/>
  <c r="DG28" i="4" s="1"/>
  <c r="DH27" i="4"/>
  <c r="DG27" i="4" s="1"/>
  <c r="DH26" i="4"/>
  <c r="DG26" i="4" s="1"/>
  <c r="DH15" i="4"/>
  <c r="DG15" i="4" s="1"/>
  <c r="DH14" i="4"/>
  <c r="DG14" i="4" s="1"/>
  <c r="DH13" i="4"/>
  <c r="DG13" i="4" s="1"/>
  <c r="DH12" i="4"/>
  <c r="DG12" i="4" s="1"/>
  <c r="DH11" i="4"/>
  <c r="DG11" i="4" s="1"/>
  <c r="DH10" i="4"/>
  <c r="DG10" i="4" s="1"/>
  <c r="DH25" i="4"/>
  <c r="DG25" i="4" s="1"/>
  <c r="DH24" i="4"/>
  <c r="DG24" i="4" s="1"/>
  <c r="DH23" i="4"/>
  <c r="DG23" i="4" s="1"/>
  <c r="DH22" i="4"/>
  <c r="DG22" i="4" s="1"/>
  <c r="DH21" i="4"/>
  <c r="DG21" i="4" s="1"/>
  <c r="DH20" i="4"/>
  <c r="DG20" i="4" s="1"/>
  <c r="DH19" i="4"/>
  <c r="DG19" i="4" s="1"/>
  <c r="DH18" i="4"/>
  <c r="DG18" i="4" s="1"/>
  <c r="DH17" i="4"/>
  <c r="DG17" i="4" s="1"/>
  <c r="DH16" i="4"/>
  <c r="DG16" i="4" s="1"/>
  <c r="Q3" i="64"/>
  <c r="Q4" i="64" s="1"/>
  <c r="Q5" i="64" s="1"/>
  <c r="Q6" i="64" s="1"/>
  <c r="Q7" i="64" s="1"/>
  <c r="Q8" i="64" s="1"/>
  <c r="Q9" i="64" s="1"/>
  <c r="Q10" i="64" s="1"/>
  <c r="Q11" i="64" s="1"/>
  <c r="Q12" i="64" s="1"/>
  <c r="Q13" i="64" s="1"/>
  <c r="Q14" i="64" s="1"/>
  <c r="Q15" i="64" s="1"/>
  <c r="Q16" i="64" s="1"/>
  <c r="Q17" i="64" s="1"/>
  <c r="Q18" i="64" s="1"/>
  <c r="Q19" i="64" s="1"/>
  <c r="Q20" i="64" s="1"/>
  <c r="Q21" i="64" s="1"/>
  <c r="Q22" i="64" s="1"/>
  <c r="Q23" i="64" s="1"/>
  <c r="Q24" i="64" s="1"/>
  <c r="Q25" i="64" s="1"/>
  <c r="Q26" i="64" s="1"/>
  <c r="Q27" i="64" s="1"/>
  <c r="Q28" i="64" s="1"/>
  <c r="Q29" i="64" s="1"/>
  <c r="Q30" i="64" s="1"/>
  <c r="Q31" i="64" s="1"/>
  <c r="Q32" i="64" s="1"/>
  <c r="Q33" i="64" s="1"/>
  <c r="Q34" i="64" s="1"/>
  <c r="Q35" i="64" s="1"/>
  <c r="Q36" i="64" s="1"/>
  <c r="Q37" i="64" s="1"/>
  <c r="Q38" i="64" s="1"/>
  <c r="Q39" i="64" s="1"/>
  <c r="Q40" i="64" s="1"/>
  <c r="Q41" i="64" s="1"/>
  <c r="Q42" i="64" s="1"/>
  <c r="Q43" i="64" s="1"/>
  <c r="B64" i="71"/>
  <c r="H2" i="64"/>
  <c r="N17" i="48"/>
  <c r="L18" i="48"/>
  <c r="K48" i="7"/>
  <c r="A37" i="67" s="1"/>
  <c r="K43" i="7"/>
  <c r="A47" i="67" s="1"/>
  <c r="L43" i="7"/>
  <c r="K13" i="7"/>
  <c r="A34" i="67" s="1"/>
  <c r="L13" i="7"/>
  <c r="K4" i="7"/>
  <c r="A14" i="67" s="1"/>
  <c r="L4" i="7"/>
  <c r="K18" i="7"/>
  <c r="A5" i="67" s="1"/>
  <c r="N11" i="64"/>
  <c r="P7" i="64"/>
  <c r="V9" i="69" l="1"/>
  <c r="A40" i="7"/>
  <c r="A40" i="71"/>
  <c r="H3" i="64"/>
  <c r="K65" i="71"/>
  <c r="K63" i="71"/>
  <c r="K64" i="71"/>
  <c r="K66" i="71"/>
  <c r="K62" i="71"/>
  <c r="K61" i="71"/>
  <c r="K67" i="71"/>
  <c r="L56" i="7"/>
  <c r="AS11" i="69"/>
  <c r="N4" i="7"/>
  <c r="AQ11" i="69"/>
  <c r="AZ12" i="69"/>
  <c r="BB12" i="69"/>
  <c r="BB44" i="69"/>
  <c r="BC44" i="69" s="1"/>
  <c r="AZ44" i="69"/>
  <c r="BA44" i="69" s="1"/>
  <c r="AZ36" i="69"/>
  <c r="BA36" i="69" s="1"/>
  <c r="BB36" i="69"/>
  <c r="BC36" i="69" s="1"/>
  <c r="AZ28" i="69"/>
  <c r="BA28" i="69" s="1"/>
  <c r="BB28" i="69"/>
  <c r="BC28" i="69" s="1"/>
  <c r="BB20" i="69"/>
  <c r="BC20" i="69" s="1"/>
  <c r="AZ20" i="69"/>
  <c r="BA20" i="69" s="1"/>
  <c r="BB51" i="69"/>
  <c r="BC51" i="69" s="1"/>
  <c r="AZ51" i="69"/>
  <c r="BA51" i="69" s="1"/>
  <c r="BB43" i="69"/>
  <c r="BC43" i="69" s="1"/>
  <c r="AZ43" i="69"/>
  <c r="BA43" i="69" s="1"/>
  <c r="BB35" i="69"/>
  <c r="BC35" i="69" s="1"/>
  <c r="AZ35" i="69"/>
  <c r="BA35" i="69" s="1"/>
  <c r="BB27" i="69"/>
  <c r="BC27" i="69" s="1"/>
  <c r="AZ27" i="69"/>
  <c r="BA27" i="69" s="1"/>
  <c r="BB19" i="69"/>
  <c r="BC19" i="69" s="1"/>
  <c r="AZ19" i="69"/>
  <c r="BA19" i="69" s="1"/>
  <c r="BB50" i="69"/>
  <c r="BC50" i="69" s="1"/>
  <c r="AZ50" i="69"/>
  <c r="BA50" i="69" s="1"/>
  <c r="BB42" i="69"/>
  <c r="BC42" i="69" s="1"/>
  <c r="AZ42" i="69"/>
  <c r="BA42" i="69" s="1"/>
  <c r="AZ34" i="69"/>
  <c r="BA34" i="69" s="1"/>
  <c r="BB34" i="69"/>
  <c r="BC34" i="69" s="1"/>
  <c r="AZ26" i="69"/>
  <c r="BA26" i="69" s="1"/>
  <c r="BB26" i="69"/>
  <c r="BC26" i="69" s="1"/>
  <c r="BB18" i="69"/>
  <c r="BC18" i="69" s="1"/>
  <c r="AZ18" i="69"/>
  <c r="BA18" i="69" s="1"/>
  <c r="AZ49" i="69"/>
  <c r="BA49" i="69" s="1"/>
  <c r="BB49" i="69"/>
  <c r="BC49" i="69" s="1"/>
  <c r="BB41" i="69"/>
  <c r="BC41" i="69" s="1"/>
  <c r="AZ41" i="69"/>
  <c r="BA41" i="69" s="1"/>
  <c r="BB33" i="69"/>
  <c r="BC33" i="69" s="1"/>
  <c r="AZ33" i="69"/>
  <c r="BA33" i="69" s="1"/>
  <c r="BB25" i="69"/>
  <c r="BC25" i="69" s="1"/>
  <c r="AZ25" i="69"/>
  <c r="BA25" i="69" s="1"/>
  <c r="AZ17" i="69"/>
  <c r="BA17" i="69" s="1"/>
  <c r="BB17" i="69"/>
  <c r="BC17" i="69" s="1"/>
  <c r="BB48" i="69"/>
  <c r="BC48" i="69" s="1"/>
  <c r="AZ48" i="69"/>
  <c r="BA48" i="69" s="1"/>
  <c r="BB40" i="69"/>
  <c r="BC40" i="69" s="1"/>
  <c r="AZ40" i="69"/>
  <c r="BA40" i="69" s="1"/>
  <c r="AZ32" i="69"/>
  <c r="BA32" i="69" s="1"/>
  <c r="BB32" i="69"/>
  <c r="BC32" i="69" s="1"/>
  <c r="AZ24" i="69"/>
  <c r="BA24" i="69" s="1"/>
  <c r="BB24" i="69"/>
  <c r="BC24" i="69" s="1"/>
  <c r="BB16" i="69"/>
  <c r="BC16" i="69" s="1"/>
  <c r="AZ16" i="69"/>
  <c r="BA16" i="69" s="1"/>
  <c r="AZ47" i="69"/>
  <c r="BA47" i="69" s="1"/>
  <c r="BB47" i="69"/>
  <c r="BC47" i="69" s="1"/>
  <c r="AZ39" i="69"/>
  <c r="BA39" i="69" s="1"/>
  <c r="BB39" i="69"/>
  <c r="BC39" i="69" s="1"/>
  <c r="BB31" i="69"/>
  <c r="BC31" i="69" s="1"/>
  <c r="AZ31" i="69"/>
  <c r="BA31" i="69" s="1"/>
  <c r="BB23" i="69"/>
  <c r="BC23" i="69" s="1"/>
  <c r="AZ23" i="69"/>
  <c r="BA23" i="69" s="1"/>
  <c r="AZ15" i="69"/>
  <c r="BA15" i="69" s="1"/>
  <c r="BB15" i="69"/>
  <c r="BC15" i="69" s="1"/>
  <c r="BB46" i="69"/>
  <c r="BC46" i="69" s="1"/>
  <c r="AZ46" i="69"/>
  <c r="BA46" i="69" s="1"/>
  <c r="BB38" i="69"/>
  <c r="BC38" i="69" s="1"/>
  <c r="AZ38" i="69"/>
  <c r="BA38" i="69" s="1"/>
  <c r="AZ30" i="69"/>
  <c r="BA30" i="69" s="1"/>
  <c r="BB30" i="69"/>
  <c r="BC30" i="69" s="1"/>
  <c r="BB22" i="69"/>
  <c r="BC22" i="69" s="1"/>
  <c r="AZ22" i="69"/>
  <c r="BA22" i="69" s="1"/>
  <c r="BB14" i="69"/>
  <c r="BC14" i="69" s="1"/>
  <c r="AZ14" i="69"/>
  <c r="BA14" i="69" s="1"/>
  <c r="BB45" i="69"/>
  <c r="BC45" i="69" s="1"/>
  <c r="AZ45" i="69"/>
  <c r="BA45" i="69" s="1"/>
  <c r="AZ37" i="69"/>
  <c r="BA37" i="69" s="1"/>
  <c r="BB37" i="69"/>
  <c r="BC37" i="69" s="1"/>
  <c r="BB29" i="69"/>
  <c r="BC29" i="69" s="1"/>
  <c r="AZ29" i="69"/>
  <c r="BA29" i="69" s="1"/>
  <c r="BB21" i="69"/>
  <c r="BC21" i="69" s="1"/>
  <c r="AZ21" i="69"/>
  <c r="BA21" i="69" s="1"/>
  <c r="AZ13" i="69"/>
  <c r="BA13" i="69" s="1"/>
  <c r="BB13" i="69"/>
  <c r="BC13" i="69" s="1"/>
  <c r="N43" i="7"/>
  <c r="N14" i="7"/>
  <c r="DG56" i="4"/>
  <c r="AW51" i="69"/>
  <c r="AX51" i="69" s="1"/>
  <c r="AU51" i="69"/>
  <c r="AV51" i="69" s="1"/>
  <c r="AU47" i="69"/>
  <c r="AV47" i="69" s="1"/>
  <c r="AW47" i="69"/>
  <c r="AX47" i="69" s="1"/>
  <c r="AW43" i="69"/>
  <c r="AX43" i="69" s="1"/>
  <c r="AU43" i="69"/>
  <c r="AV43" i="69" s="1"/>
  <c r="AU39" i="69"/>
  <c r="AV39" i="69" s="1"/>
  <c r="AW39" i="69"/>
  <c r="AX39" i="69" s="1"/>
  <c r="AW35" i="69"/>
  <c r="AX35" i="69" s="1"/>
  <c r="AU35" i="69"/>
  <c r="AV35" i="69" s="1"/>
  <c r="AW31" i="69"/>
  <c r="AX31" i="69" s="1"/>
  <c r="AU31" i="69"/>
  <c r="AV31" i="69" s="1"/>
  <c r="AW27" i="69"/>
  <c r="AX27" i="69" s="1"/>
  <c r="AU27" i="69"/>
  <c r="AV27" i="69" s="1"/>
  <c r="AW23" i="69"/>
  <c r="AX23" i="69" s="1"/>
  <c r="AU23" i="69"/>
  <c r="AV23" i="69" s="1"/>
  <c r="AW19" i="69"/>
  <c r="AX19" i="69" s="1"/>
  <c r="AU19" i="69"/>
  <c r="AV19" i="69" s="1"/>
  <c r="AU15" i="69"/>
  <c r="AV15" i="69" s="1"/>
  <c r="AW15" i="69"/>
  <c r="AX15" i="69" s="1"/>
  <c r="AU12" i="69"/>
  <c r="AW12" i="69"/>
  <c r="AW48" i="69"/>
  <c r="AX48" i="69" s="1"/>
  <c r="AU48" i="69"/>
  <c r="AV48" i="69" s="1"/>
  <c r="AW44" i="69"/>
  <c r="AX44" i="69" s="1"/>
  <c r="AU44" i="69"/>
  <c r="AV44" i="69" s="1"/>
  <c r="AW40" i="69"/>
  <c r="AX40" i="69" s="1"/>
  <c r="AU40" i="69"/>
  <c r="AV40" i="69" s="1"/>
  <c r="AU36" i="69"/>
  <c r="AV36" i="69" s="1"/>
  <c r="AW36" i="69"/>
  <c r="AX36" i="69" s="1"/>
  <c r="AU32" i="69"/>
  <c r="AV32" i="69" s="1"/>
  <c r="AW32" i="69"/>
  <c r="AX32" i="69" s="1"/>
  <c r="AU28" i="69"/>
  <c r="AV28" i="69" s="1"/>
  <c r="AW28" i="69"/>
  <c r="AX28" i="69" s="1"/>
  <c r="AU24" i="69"/>
  <c r="AV24" i="69" s="1"/>
  <c r="AW24" i="69"/>
  <c r="AX24" i="69" s="1"/>
  <c r="AW20" i="69"/>
  <c r="AX20" i="69" s="1"/>
  <c r="AU20" i="69"/>
  <c r="AV20" i="69" s="1"/>
  <c r="AW16" i="69"/>
  <c r="AX16" i="69" s="1"/>
  <c r="AU16" i="69"/>
  <c r="AV16" i="69" s="1"/>
  <c r="AU49" i="69"/>
  <c r="AV49" i="69" s="1"/>
  <c r="AW49" i="69"/>
  <c r="AX49" i="69" s="1"/>
  <c r="AW45" i="69"/>
  <c r="AX45" i="69" s="1"/>
  <c r="AU45" i="69"/>
  <c r="AV45" i="69" s="1"/>
  <c r="AW41" i="69"/>
  <c r="AX41" i="69" s="1"/>
  <c r="AU41" i="69"/>
  <c r="AV41" i="69" s="1"/>
  <c r="AU37" i="69"/>
  <c r="AV37" i="69" s="1"/>
  <c r="AW37" i="69"/>
  <c r="AX37" i="69" s="1"/>
  <c r="AW33" i="69"/>
  <c r="AX33" i="69" s="1"/>
  <c r="AU33" i="69"/>
  <c r="AV33" i="69" s="1"/>
  <c r="AW29" i="69"/>
  <c r="AX29" i="69" s="1"/>
  <c r="AU29" i="69"/>
  <c r="AV29" i="69" s="1"/>
  <c r="AW25" i="69"/>
  <c r="AX25" i="69" s="1"/>
  <c r="AU25" i="69"/>
  <c r="AV25" i="69" s="1"/>
  <c r="AW21" i="69"/>
  <c r="AX21" i="69" s="1"/>
  <c r="AU21" i="69"/>
  <c r="AV21" i="69" s="1"/>
  <c r="AU17" i="69"/>
  <c r="AV17" i="69" s="1"/>
  <c r="AW17" i="69"/>
  <c r="AX17" i="69" s="1"/>
  <c r="AU13" i="69"/>
  <c r="AV13" i="69" s="1"/>
  <c r="AW13" i="69"/>
  <c r="AX13" i="69" s="1"/>
  <c r="AU50" i="69"/>
  <c r="AV50" i="69" s="1"/>
  <c r="AW50" i="69"/>
  <c r="AX50" i="69" s="1"/>
  <c r="AW46" i="69"/>
  <c r="AX46" i="69" s="1"/>
  <c r="AU46" i="69"/>
  <c r="AV46" i="69" s="1"/>
  <c r="AW42" i="69"/>
  <c r="AX42" i="69" s="1"/>
  <c r="AU42" i="69"/>
  <c r="AV42" i="69" s="1"/>
  <c r="AW38" i="69"/>
  <c r="AX38" i="69" s="1"/>
  <c r="AU38" i="69"/>
  <c r="AV38" i="69" s="1"/>
  <c r="AU34" i="69"/>
  <c r="AV34" i="69" s="1"/>
  <c r="AW34" i="69"/>
  <c r="AX34" i="69" s="1"/>
  <c r="AU30" i="69"/>
  <c r="AV30" i="69" s="1"/>
  <c r="AW30" i="69"/>
  <c r="AX30" i="69" s="1"/>
  <c r="AU26" i="69"/>
  <c r="AV26" i="69" s="1"/>
  <c r="AW26" i="69"/>
  <c r="AX26" i="69" s="1"/>
  <c r="AW22" i="69"/>
  <c r="AX22" i="69" s="1"/>
  <c r="AU22" i="69"/>
  <c r="AV22" i="69" s="1"/>
  <c r="AW18" i="69"/>
  <c r="AX18" i="69" s="1"/>
  <c r="AU18" i="69"/>
  <c r="AV18" i="69" s="1"/>
  <c r="AW14" i="69"/>
  <c r="AX14" i="69" s="1"/>
  <c r="AU14" i="69"/>
  <c r="AV14" i="69" s="1"/>
  <c r="N53" i="7"/>
  <c r="L28" i="7"/>
  <c r="K28" i="7"/>
  <c r="K27" i="7"/>
  <c r="A24" i="67" s="1"/>
  <c r="L27" i="7"/>
  <c r="K54" i="7"/>
  <c r="A54" i="67" s="1"/>
  <c r="L54" i="7"/>
  <c r="L33" i="7"/>
  <c r="K33" i="7"/>
  <c r="A32" i="67" s="1"/>
  <c r="L32" i="7"/>
  <c r="K32" i="7"/>
  <c r="A29" i="67" s="1"/>
  <c r="L24" i="7"/>
  <c r="K24" i="7"/>
  <c r="K42" i="7"/>
  <c r="A46" i="67" s="1"/>
  <c r="N40" i="7"/>
  <c r="K65" i="7" s="1"/>
  <c r="L42" i="7"/>
  <c r="L50" i="7"/>
  <c r="K50" i="7"/>
  <c r="A50" i="67" s="1"/>
  <c r="L7" i="7"/>
  <c r="K7" i="7"/>
  <c r="A9" i="67" s="1"/>
  <c r="L52" i="7"/>
  <c r="K52" i="7"/>
  <c r="A52" i="67" s="1"/>
  <c r="K36" i="7"/>
  <c r="A40" i="67" s="1"/>
  <c r="L36" i="7"/>
  <c r="K15" i="7"/>
  <c r="A27" i="67" s="1"/>
  <c r="L15" i="7"/>
  <c r="K14" i="7"/>
  <c r="A25" i="67" s="1"/>
  <c r="L14" i="7"/>
  <c r="K35" i="7"/>
  <c r="A39" i="67" s="1"/>
  <c r="N35" i="7"/>
  <c r="K64" i="7" s="1"/>
  <c r="L35" i="7"/>
  <c r="K26" i="7"/>
  <c r="A23" i="67" s="1"/>
  <c r="L26" i="7"/>
  <c r="N21" i="7"/>
  <c r="K63" i="7" s="1"/>
  <c r="K31" i="7"/>
  <c r="A28" i="67" s="1"/>
  <c r="L31" i="7"/>
  <c r="K46" i="7"/>
  <c r="A49" i="67" s="1"/>
  <c r="L46" i="7"/>
  <c r="L55" i="7"/>
  <c r="K55" i="7"/>
  <c r="A55" i="67" s="1"/>
  <c r="P23" i="71"/>
  <c r="P21" i="71"/>
  <c r="L32" i="48"/>
  <c r="P22" i="71"/>
  <c r="L33" i="48"/>
  <c r="N18" i="48"/>
  <c r="I2" i="64"/>
  <c r="L19" i="48"/>
  <c r="B65" i="7"/>
  <c r="R3" i="64"/>
  <c r="R4" i="64" s="1"/>
  <c r="R5" i="64" s="1"/>
  <c r="R6" i="64" s="1"/>
  <c r="B65" i="71"/>
  <c r="P8" i="64"/>
  <c r="N12" i="64"/>
  <c r="A15" i="67" l="1"/>
  <c r="A16" i="67"/>
  <c r="AF9" i="69"/>
  <c r="I3" i="64"/>
  <c r="A43" i="71"/>
  <c r="B66" i="71" s="1"/>
  <c r="A43" i="7"/>
  <c r="K66" i="7"/>
  <c r="K61" i="7"/>
  <c r="K67" i="7"/>
  <c r="K62" i="7"/>
  <c r="BC12" i="69"/>
  <c r="BC11" i="69"/>
  <c r="BA12" i="69"/>
  <c r="BA11" i="69"/>
  <c r="AX12" i="69"/>
  <c r="AX11" i="69"/>
  <c r="AV12" i="69"/>
  <c r="AV11" i="69"/>
  <c r="P33" i="71"/>
  <c r="P31" i="71"/>
  <c r="P32" i="71"/>
  <c r="P30" i="71"/>
  <c r="P27" i="71"/>
  <c r="P14" i="71"/>
  <c r="P25" i="71"/>
  <c r="P26" i="71"/>
  <c r="P29" i="71"/>
  <c r="P24" i="71"/>
  <c r="L34" i="48"/>
  <c r="J2" i="64"/>
  <c r="N19" i="48"/>
  <c r="B66" i="7"/>
  <c r="S3" i="64"/>
  <c r="S4" i="64" s="1"/>
  <c r="S5" i="64" s="1"/>
  <c r="S6" i="64" s="1"/>
  <c r="S7" i="64" s="1"/>
  <c r="S8" i="64" s="1"/>
  <c r="S9" i="64" s="1"/>
  <c r="S10" i="64" s="1"/>
  <c r="S11" i="64" s="1"/>
  <c r="S12" i="64" s="1"/>
  <c r="S13" i="64" s="1"/>
  <c r="S14" i="64" s="1"/>
  <c r="S15" i="64" s="1"/>
  <c r="S16" i="64" s="1"/>
  <c r="S17" i="64" s="1"/>
  <c r="S18" i="64" s="1"/>
  <c r="S19" i="64" s="1"/>
  <c r="S20" i="64" s="1"/>
  <c r="S21" i="64" s="1"/>
  <c r="S22" i="64" s="1"/>
  <c r="S23" i="64" s="1"/>
  <c r="S24" i="64" s="1"/>
  <c r="S25" i="64" s="1"/>
  <c r="S26" i="64" s="1"/>
  <c r="S27" i="64" s="1"/>
  <c r="S28" i="64" s="1"/>
  <c r="S29" i="64" s="1"/>
  <c r="S30" i="64" s="1"/>
  <c r="S31" i="64" s="1"/>
  <c r="S32" i="64" s="1"/>
  <c r="S33" i="64" s="1"/>
  <c r="S34" i="64" s="1"/>
  <c r="S35" i="64" s="1"/>
  <c r="S36" i="64" s="1"/>
  <c r="S37" i="64" s="1"/>
  <c r="S38" i="64" s="1"/>
  <c r="S39" i="64" s="1"/>
  <c r="S40" i="64" s="1"/>
  <c r="S41" i="64" s="1"/>
  <c r="S42" i="64" s="1"/>
  <c r="S43" i="64" s="1"/>
  <c r="R7" i="64"/>
  <c r="N13" i="64"/>
  <c r="P9" i="64"/>
  <c r="AK9" i="69" l="1"/>
  <c r="A53" i="7"/>
  <c r="A53" i="71"/>
  <c r="J3" i="64"/>
  <c r="P34" i="71"/>
  <c r="L35" i="48"/>
  <c r="T3" i="64"/>
  <c r="T4" i="64" s="1"/>
  <c r="T5" i="64" s="1"/>
  <c r="T6" i="64" s="1"/>
  <c r="T7" i="64" s="1"/>
  <c r="T8" i="64" s="1"/>
  <c r="T9" i="64" s="1"/>
  <c r="T10" i="64" s="1"/>
  <c r="T11" i="64" s="1"/>
  <c r="T12" i="64" s="1"/>
  <c r="T13" i="64" s="1"/>
  <c r="T14" i="64" s="1"/>
  <c r="T15" i="64" s="1"/>
  <c r="T16" i="64" s="1"/>
  <c r="T17" i="64" s="1"/>
  <c r="T18" i="64" s="1"/>
  <c r="T19" i="64" s="1"/>
  <c r="T20" i="64" s="1"/>
  <c r="T21" i="64" s="1"/>
  <c r="T22" i="64" s="1"/>
  <c r="T23" i="64" s="1"/>
  <c r="T24" i="64" s="1"/>
  <c r="T25" i="64" s="1"/>
  <c r="T26" i="64" s="1"/>
  <c r="T27" i="64" s="1"/>
  <c r="T28" i="64" s="1"/>
  <c r="T29" i="64" s="1"/>
  <c r="T30" i="64" s="1"/>
  <c r="T31" i="64" s="1"/>
  <c r="T32" i="64" s="1"/>
  <c r="T33" i="64" s="1"/>
  <c r="T34" i="64" s="1"/>
  <c r="T35" i="64" s="1"/>
  <c r="T36" i="64" s="1"/>
  <c r="T37" i="64" s="1"/>
  <c r="T38" i="64" s="1"/>
  <c r="T39" i="64" s="1"/>
  <c r="T40" i="64" s="1"/>
  <c r="T41" i="64" s="1"/>
  <c r="T42" i="64" s="1"/>
  <c r="T43" i="64" s="1"/>
  <c r="B67" i="71"/>
  <c r="B67" i="7"/>
  <c r="R8" i="64"/>
  <c r="N14" i="64"/>
  <c r="P10" i="64"/>
  <c r="X4" i="64" l="1"/>
  <c r="AH4" i="64" s="1"/>
  <c r="L36" i="48"/>
  <c r="P35" i="71"/>
  <c r="L37" i="48"/>
  <c r="X7" i="64"/>
  <c r="X5" i="64"/>
  <c r="X6" i="64"/>
  <c r="R9" i="64"/>
  <c r="X8" i="64"/>
  <c r="N15" i="64"/>
  <c r="P11" i="64"/>
  <c r="AC4" i="64" l="1"/>
  <c r="H4" i="64" s="1"/>
  <c r="V12" i="69" s="1"/>
  <c r="AB4" i="64"/>
  <c r="G4" i="64" s="1"/>
  <c r="Y4" i="64"/>
  <c r="D4" i="64" s="1"/>
  <c r="B12" i="69" s="1"/>
  <c r="AG4" i="64"/>
  <c r="AF4" i="64"/>
  <c r="AA4" i="64"/>
  <c r="F4" i="64" s="1"/>
  <c r="N12" i="69" s="1"/>
  <c r="AE4" i="64"/>
  <c r="J4" i="64" s="1"/>
  <c r="AM12" i="69" s="1"/>
  <c r="Z4" i="64"/>
  <c r="E4" i="64" s="1"/>
  <c r="I12" i="69" s="1"/>
  <c r="AD4" i="64"/>
  <c r="I4" i="64" s="1"/>
  <c r="AF12" i="69" s="1"/>
  <c r="D12" i="69"/>
  <c r="X12" i="69"/>
  <c r="Q12" i="69"/>
  <c r="S12" i="69"/>
  <c r="L12" i="69"/>
  <c r="AK12" i="69"/>
  <c r="G12" i="69"/>
  <c r="Y8" i="64"/>
  <c r="D8" i="64" s="1"/>
  <c r="AA8" i="64"/>
  <c r="F8" i="64" s="1"/>
  <c r="AC8" i="64"/>
  <c r="H8" i="64" s="1"/>
  <c r="AE8" i="64"/>
  <c r="J8" i="64" s="1"/>
  <c r="AG8" i="64"/>
  <c r="AB8" i="64"/>
  <c r="G8" i="64" s="1"/>
  <c r="AF8" i="64"/>
  <c r="Z8" i="64"/>
  <c r="E8" i="64" s="1"/>
  <c r="AD8" i="64"/>
  <c r="I8" i="64" s="1"/>
  <c r="AH8" i="64"/>
  <c r="Y6" i="64"/>
  <c r="D6" i="64" s="1"/>
  <c r="AA6" i="64"/>
  <c r="F6" i="64" s="1"/>
  <c r="AC6" i="64"/>
  <c r="H6" i="64" s="1"/>
  <c r="AE6" i="64"/>
  <c r="J6" i="64" s="1"/>
  <c r="AG6" i="64"/>
  <c r="AB6" i="64"/>
  <c r="G6" i="64" s="1"/>
  <c r="AF6" i="64"/>
  <c r="Z6" i="64"/>
  <c r="E6" i="64" s="1"/>
  <c r="AD6" i="64"/>
  <c r="I6" i="64" s="1"/>
  <c r="AH6" i="64"/>
  <c r="Y7" i="64"/>
  <c r="D7" i="64" s="1"/>
  <c r="AA7" i="64"/>
  <c r="F7" i="64" s="1"/>
  <c r="AC7" i="64"/>
  <c r="H7" i="64" s="1"/>
  <c r="AE7" i="64"/>
  <c r="J7" i="64" s="1"/>
  <c r="AG7" i="64"/>
  <c r="Z7" i="64"/>
  <c r="E7" i="64" s="1"/>
  <c r="AD7" i="64"/>
  <c r="I7" i="64" s="1"/>
  <c r="AH7" i="64"/>
  <c r="AB7" i="64"/>
  <c r="G7" i="64" s="1"/>
  <c r="AF7" i="64"/>
  <c r="Y5" i="64"/>
  <c r="D5" i="64" s="1"/>
  <c r="AA5" i="64"/>
  <c r="F5" i="64" s="1"/>
  <c r="AC5" i="64"/>
  <c r="H5" i="64" s="1"/>
  <c r="AE5" i="64"/>
  <c r="J5" i="64" s="1"/>
  <c r="AG5" i="64"/>
  <c r="Z5" i="64"/>
  <c r="E5" i="64" s="1"/>
  <c r="AD5" i="64"/>
  <c r="I5" i="64" s="1"/>
  <c r="AH5" i="64"/>
  <c r="AB5" i="64"/>
  <c r="G5" i="64" s="1"/>
  <c r="AF5" i="64"/>
  <c r="P37" i="71"/>
  <c r="P36" i="71"/>
  <c r="L38" i="48"/>
  <c r="R10" i="64"/>
  <c r="X9" i="64"/>
  <c r="N16" i="64"/>
  <c r="P12" i="64"/>
  <c r="AH12" i="69" l="1"/>
  <c r="AI12" i="69" s="1"/>
  <c r="I13" i="69"/>
  <c r="J13" i="69" s="1"/>
  <c r="G13" i="69"/>
  <c r="H13" i="69" s="1"/>
  <c r="AK13" i="69"/>
  <c r="AL13" i="69" s="1"/>
  <c r="AM13" i="69"/>
  <c r="AN13" i="69" s="1"/>
  <c r="N13" i="69"/>
  <c r="O13" i="69" s="1"/>
  <c r="L13" i="69"/>
  <c r="M13" i="69" s="1"/>
  <c r="I15" i="69"/>
  <c r="J15" i="69" s="1"/>
  <c r="G15" i="69"/>
  <c r="H15" i="69" s="1"/>
  <c r="AK15" i="69"/>
  <c r="AL15" i="69" s="1"/>
  <c r="AM15" i="69"/>
  <c r="AN15" i="69" s="1"/>
  <c r="N15" i="69"/>
  <c r="O15" i="69" s="1"/>
  <c r="L15" i="69"/>
  <c r="M15" i="69" s="1"/>
  <c r="G14" i="69"/>
  <c r="H14" i="69" s="1"/>
  <c r="I14" i="69"/>
  <c r="J14" i="69" s="1"/>
  <c r="Q14" i="69"/>
  <c r="R14" i="69" s="1"/>
  <c r="S14" i="69"/>
  <c r="T14" i="69" s="1"/>
  <c r="AM14" i="69"/>
  <c r="AN14" i="69" s="1"/>
  <c r="AK14" i="69"/>
  <c r="AL14" i="69" s="1"/>
  <c r="L14" i="69"/>
  <c r="M14" i="69" s="1"/>
  <c r="N14" i="69"/>
  <c r="O14" i="69" s="1"/>
  <c r="G16" i="69"/>
  <c r="H16" i="69" s="1"/>
  <c r="I16" i="69"/>
  <c r="J16" i="69" s="1"/>
  <c r="Q16" i="69"/>
  <c r="R16" i="69" s="1"/>
  <c r="S16" i="69"/>
  <c r="T16" i="69" s="1"/>
  <c r="AM16" i="69"/>
  <c r="AN16" i="69" s="1"/>
  <c r="AK16" i="69"/>
  <c r="AL16" i="69" s="1"/>
  <c r="L16" i="69"/>
  <c r="M16" i="69" s="1"/>
  <c r="N16" i="69"/>
  <c r="O16" i="69" s="1"/>
  <c r="J12" i="69"/>
  <c r="AN12" i="69"/>
  <c r="O12" i="69"/>
  <c r="T12" i="69"/>
  <c r="Y12" i="69"/>
  <c r="E12" i="69"/>
  <c r="S13" i="69"/>
  <c r="T13" i="69" s="1"/>
  <c r="Q13" i="69"/>
  <c r="R13" i="69" s="1"/>
  <c r="AF13" i="69"/>
  <c r="AG13" i="69" s="1"/>
  <c r="AH13" i="69"/>
  <c r="AI13" i="69" s="1"/>
  <c r="X13" i="69"/>
  <c r="Y13" i="69" s="1"/>
  <c r="V13" i="69"/>
  <c r="W13" i="69" s="1"/>
  <c r="D13" i="69"/>
  <c r="E13" i="69" s="1"/>
  <c r="B13" i="69"/>
  <c r="S15" i="69"/>
  <c r="T15" i="69" s="1"/>
  <c r="Q15" i="69"/>
  <c r="R15" i="69" s="1"/>
  <c r="AF15" i="69"/>
  <c r="AG15" i="69" s="1"/>
  <c r="AH15" i="69"/>
  <c r="AI15" i="69" s="1"/>
  <c r="X15" i="69"/>
  <c r="Y15" i="69" s="1"/>
  <c r="V15" i="69"/>
  <c r="W15" i="69" s="1"/>
  <c r="D15" i="69"/>
  <c r="E15" i="69" s="1"/>
  <c r="B15" i="69"/>
  <c r="AH14" i="69"/>
  <c r="AI14" i="69" s="1"/>
  <c r="AF14" i="69"/>
  <c r="AG14" i="69" s="1"/>
  <c r="V14" i="69"/>
  <c r="W14" i="69" s="1"/>
  <c r="X14" i="69"/>
  <c r="Y14" i="69" s="1"/>
  <c r="B14" i="69"/>
  <c r="D14" i="69"/>
  <c r="E14" i="69" s="1"/>
  <c r="AH16" i="69"/>
  <c r="AI16" i="69" s="1"/>
  <c r="AF16" i="69"/>
  <c r="AG16" i="69" s="1"/>
  <c r="V16" i="69"/>
  <c r="W16" i="69" s="1"/>
  <c r="X16" i="69"/>
  <c r="Y16" i="69" s="1"/>
  <c r="B16" i="69"/>
  <c r="D16" i="69"/>
  <c r="E16" i="69" s="1"/>
  <c r="AG12" i="69"/>
  <c r="H12" i="69"/>
  <c r="AL12" i="69"/>
  <c r="M12" i="69"/>
  <c r="R12" i="69"/>
  <c r="W12" i="69"/>
  <c r="C12" i="69"/>
  <c r="Y9" i="64"/>
  <c r="D9" i="64" s="1"/>
  <c r="AA9" i="64"/>
  <c r="F9" i="64" s="1"/>
  <c r="AC9" i="64"/>
  <c r="H9" i="64" s="1"/>
  <c r="AE9" i="64"/>
  <c r="J9" i="64" s="1"/>
  <c r="AG9" i="64"/>
  <c r="Z9" i="64"/>
  <c r="E9" i="64" s="1"/>
  <c r="AD9" i="64"/>
  <c r="I9" i="64" s="1"/>
  <c r="AH9" i="64"/>
  <c r="AB9" i="64"/>
  <c r="G9" i="64" s="1"/>
  <c r="AF9" i="64"/>
  <c r="L39" i="48"/>
  <c r="P38" i="71"/>
  <c r="R11" i="64"/>
  <c r="X10" i="64"/>
  <c r="P13" i="64"/>
  <c r="N17" i="64"/>
  <c r="AA12" i="69" l="1"/>
  <c r="AC12" i="69" s="1"/>
  <c r="AB12" i="69"/>
  <c r="AK17" i="69"/>
  <c r="AM17" i="69"/>
  <c r="N17" i="69"/>
  <c r="L17" i="69"/>
  <c r="C15" i="69"/>
  <c r="AB15" i="69" s="1"/>
  <c r="C13" i="69"/>
  <c r="AB13" i="69" s="1"/>
  <c r="I17" i="69"/>
  <c r="G17" i="69"/>
  <c r="S17" i="69"/>
  <c r="T17" i="69" s="1"/>
  <c r="Q17" i="69"/>
  <c r="AF17" i="69"/>
  <c r="AH17" i="69"/>
  <c r="AI17" i="69" s="1"/>
  <c r="X17" i="69"/>
  <c r="Y17" i="69" s="1"/>
  <c r="V17" i="69"/>
  <c r="D17" i="69"/>
  <c r="E17" i="69" s="1"/>
  <c r="B17" i="69"/>
  <c r="C16" i="69"/>
  <c r="AA16" i="69" s="1"/>
  <c r="AC16" i="69" s="1"/>
  <c r="C14" i="69"/>
  <c r="AA14" i="69" s="1"/>
  <c r="AC14" i="69" s="1"/>
  <c r="Y10" i="64"/>
  <c r="D10" i="64" s="1"/>
  <c r="AA10" i="64"/>
  <c r="F10" i="64" s="1"/>
  <c r="AC10" i="64"/>
  <c r="H10" i="64" s="1"/>
  <c r="AE10" i="64"/>
  <c r="J10" i="64" s="1"/>
  <c r="AG10" i="64"/>
  <c r="AB10" i="64"/>
  <c r="G10" i="64" s="1"/>
  <c r="AF10" i="64"/>
  <c r="Z10" i="64"/>
  <c r="E10" i="64" s="1"/>
  <c r="AD10" i="64"/>
  <c r="I10" i="64" s="1"/>
  <c r="AH10" i="64"/>
  <c r="P39" i="71"/>
  <c r="L40" i="48"/>
  <c r="R12" i="64"/>
  <c r="X11" i="64"/>
  <c r="N18" i="64"/>
  <c r="P14" i="64"/>
  <c r="AB16" i="69" l="1"/>
  <c r="AA13" i="69"/>
  <c r="AC13" i="69" s="1"/>
  <c r="AA15" i="69"/>
  <c r="AC15" i="69" s="1"/>
  <c r="AH18" i="69"/>
  <c r="AI18" i="69" s="1"/>
  <c r="AF18" i="69"/>
  <c r="AG18" i="69" s="1"/>
  <c r="X18" i="69"/>
  <c r="Y18" i="69" s="1"/>
  <c r="V18" i="69"/>
  <c r="W18" i="69" s="1"/>
  <c r="I18" i="69"/>
  <c r="J18" i="69" s="1"/>
  <c r="G18" i="69"/>
  <c r="H18" i="69" s="1"/>
  <c r="S18" i="69"/>
  <c r="T18" i="69" s="1"/>
  <c r="Q18" i="69"/>
  <c r="R18" i="69" s="1"/>
  <c r="AM18" i="69"/>
  <c r="AN18" i="69" s="1"/>
  <c r="AK18" i="69"/>
  <c r="AL18" i="69" s="1"/>
  <c r="N18" i="69"/>
  <c r="O18" i="69" s="1"/>
  <c r="L18" i="69"/>
  <c r="M18" i="69" s="1"/>
  <c r="AB14" i="69"/>
  <c r="C17" i="69"/>
  <c r="W17" i="69"/>
  <c r="R17" i="69"/>
  <c r="H17" i="69"/>
  <c r="M17" i="69"/>
  <c r="AN17" i="69"/>
  <c r="D18" i="69"/>
  <c r="E18" i="69" s="1"/>
  <c r="B18" i="69"/>
  <c r="AG17" i="69"/>
  <c r="J17" i="69"/>
  <c r="O17" i="69"/>
  <c r="AL17" i="69"/>
  <c r="Y11" i="64"/>
  <c r="D11" i="64" s="1"/>
  <c r="AA11" i="64"/>
  <c r="F11" i="64" s="1"/>
  <c r="AC11" i="64"/>
  <c r="H11" i="64" s="1"/>
  <c r="AE11" i="64"/>
  <c r="J11" i="64" s="1"/>
  <c r="AG11" i="64"/>
  <c r="Z11" i="64"/>
  <c r="E11" i="64" s="1"/>
  <c r="AD11" i="64"/>
  <c r="I11" i="64" s="1"/>
  <c r="AH11" i="64"/>
  <c r="AB11" i="64"/>
  <c r="G11" i="64" s="1"/>
  <c r="AF11" i="64"/>
  <c r="L41" i="48"/>
  <c r="P40" i="71"/>
  <c r="R13" i="64"/>
  <c r="X12" i="64"/>
  <c r="P15" i="64"/>
  <c r="N19" i="64"/>
  <c r="AA17" i="69" l="1"/>
  <c r="AC17" i="69" s="1"/>
  <c r="I19" i="69"/>
  <c r="G19" i="69"/>
  <c r="N19" i="69"/>
  <c r="L19" i="69"/>
  <c r="C18" i="69"/>
  <c r="AA18" i="69" s="1"/>
  <c r="AC18" i="69" s="1"/>
  <c r="AB17" i="69"/>
  <c r="AM19" i="69"/>
  <c r="AK19" i="69"/>
  <c r="S19" i="69"/>
  <c r="Q19" i="69"/>
  <c r="AH19" i="69"/>
  <c r="AF19" i="69"/>
  <c r="X19" i="69"/>
  <c r="V19" i="69"/>
  <c r="D19" i="69"/>
  <c r="B19" i="69"/>
  <c r="Y12" i="64"/>
  <c r="D12" i="64" s="1"/>
  <c r="AA12" i="64"/>
  <c r="F12" i="64" s="1"/>
  <c r="AC12" i="64"/>
  <c r="H12" i="64" s="1"/>
  <c r="AE12" i="64"/>
  <c r="J12" i="64" s="1"/>
  <c r="AG12" i="64"/>
  <c r="AB12" i="64"/>
  <c r="G12" i="64" s="1"/>
  <c r="AF12" i="64"/>
  <c r="Z12" i="64"/>
  <c r="E12" i="64" s="1"/>
  <c r="AD12" i="64"/>
  <c r="I12" i="64" s="1"/>
  <c r="AH12" i="64"/>
  <c r="L42" i="48"/>
  <c r="P41" i="71"/>
  <c r="R14" i="64"/>
  <c r="X13" i="64"/>
  <c r="P16" i="64"/>
  <c r="N20" i="64"/>
  <c r="AB18" i="69" l="1"/>
  <c r="X20" i="69"/>
  <c r="Y20" i="69" s="1"/>
  <c r="V20" i="69"/>
  <c r="W20" i="69" s="1"/>
  <c r="I20" i="69"/>
  <c r="J20" i="69" s="1"/>
  <c r="G20" i="69"/>
  <c r="H20" i="69" s="1"/>
  <c r="S20" i="69"/>
  <c r="T20" i="69" s="1"/>
  <c r="Q20" i="69"/>
  <c r="R20" i="69" s="1"/>
  <c r="AM20" i="69"/>
  <c r="AN20" i="69" s="1"/>
  <c r="AK20" i="69"/>
  <c r="AL20" i="69" s="1"/>
  <c r="N20" i="69"/>
  <c r="O20" i="69" s="1"/>
  <c r="L20" i="69"/>
  <c r="M20" i="69" s="1"/>
  <c r="C19" i="69"/>
  <c r="W19" i="69"/>
  <c r="AG19" i="69"/>
  <c r="R19" i="69"/>
  <c r="AL19" i="69"/>
  <c r="M19" i="69"/>
  <c r="H19" i="69"/>
  <c r="AH20" i="69"/>
  <c r="AI20" i="69" s="1"/>
  <c r="AF20" i="69"/>
  <c r="AG20" i="69" s="1"/>
  <c r="D20" i="69"/>
  <c r="E20" i="69" s="1"/>
  <c r="B20" i="69"/>
  <c r="E19" i="69"/>
  <c r="Y19" i="69"/>
  <c r="AI19" i="69"/>
  <c r="T19" i="69"/>
  <c r="AN19" i="69"/>
  <c r="O19" i="69"/>
  <c r="J19" i="69"/>
  <c r="Y13" i="64"/>
  <c r="D13" i="64" s="1"/>
  <c r="AA13" i="64"/>
  <c r="F13" i="64" s="1"/>
  <c r="AC13" i="64"/>
  <c r="H13" i="64" s="1"/>
  <c r="AE13" i="64"/>
  <c r="J13" i="64" s="1"/>
  <c r="AG13" i="64"/>
  <c r="Z13" i="64"/>
  <c r="E13" i="64" s="1"/>
  <c r="AD13" i="64"/>
  <c r="I13" i="64" s="1"/>
  <c r="AH13" i="64"/>
  <c r="AB13" i="64"/>
  <c r="G13" i="64" s="1"/>
  <c r="AF13" i="64"/>
  <c r="L43" i="48"/>
  <c r="P42" i="71"/>
  <c r="R15" i="64"/>
  <c r="X14" i="64"/>
  <c r="N21" i="64"/>
  <c r="P17" i="64"/>
  <c r="AA19" i="69" l="1"/>
  <c r="AC19" i="69" s="1"/>
  <c r="S21" i="69"/>
  <c r="Q21" i="69"/>
  <c r="X21" i="69"/>
  <c r="V21" i="69"/>
  <c r="D21" i="69"/>
  <c r="B21" i="69"/>
  <c r="C20" i="69"/>
  <c r="AA20" i="69" s="1"/>
  <c r="AC20" i="69" s="1"/>
  <c r="AH21" i="69"/>
  <c r="AF21" i="69"/>
  <c r="AG21" i="69" s="1"/>
  <c r="I21" i="69"/>
  <c r="G21" i="69"/>
  <c r="AM21" i="69"/>
  <c r="AK21" i="69"/>
  <c r="N21" i="69"/>
  <c r="L21" i="69"/>
  <c r="AB19" i="69"/>
  <c r="Y14" i="64"/>
  <c r="D14" i="64" s="1"/>
  <c r="AA14" i="64"/>
  <c r="F14" i="64" s="1"/>
  <c r="AC14" i="64"/>
  <c r="H14" i="64" s="1"/>
  <c r="AE14" i="64"/>
  <c r="J14" i="64" s="1"/>
  <c r="AG14" i="64"/>
  <c r="AB14" i="64"/>
  <c r="G14" i="64" s="1"/>
  <c r="AF14" i="64"/>
  <c r="Z14" i="64"/>
  <c r="E14" i="64" s="1"/>
  <c r="AD14" i="64"/>
  <c r="I14" i="64" s="1"/>
  <c r="AH14" i="64"/>
  <c r="L44" i="48"/>
  <c r="P43" i="71"/>
  <c r="R16" i="64"/>
  <c r="X15" i="64"/>
  <c r="P18" i="64"/>
  <c r="N22" i="64"/>
  <c r="D22" i="69" l="1"/>
  <c r="E22" i="69" s="1"/>
  <c r="B22" i="69"/>
  <c r="I22" i="69"/>
  <c r="J22" i="69" s="1"/>
  <c r="G22" i="69"/>
  <c r="H22" i="69" s="1"/>
  <c r="S22" i="69"/>
  <c r="T22" i="69" s="1"/>
  <c r="Q22" i="69"/>
  <c r="R22" i="69" s="1"/>
  <c r="AM22" i="69"/>
  <c r="AN22" i="69" s="1"/>
  <c r="AK22" i="69"/>
  <c r="AL22" i="69" s="1"/>
  <c r="N22" i="69"/>
  <c r="O22" i="69" s="1"/>
  <c r="L22" i="69"/>
  <c r="M22" i="69" s="1"/>
  <c r="O21" i="69"/>
  <c r="AN21" i="69"/>
  <c r="J21" i="69"/>
  <c r="AI21" i="69"/>
  <c r="AB20" i="69"/>
  <c r="C21" i="69"/>
  <c r="W21" i="69"/>
  <c r="R21" i="69"/>
  <c r="AH22" i="69"/>
  <c r="AI22" i="69" s="1"/>
  <c r="AF22" i="69"/>
  <c r="AG22" i="69" s="1"/>
  <c r="X22" i="69"/>
  <c r="Y22" i="69" s="1"/>
  <c r="V22" i="69"/>
  <c r="W22" i="69" s="1"/>
  <c r="M21" i="69"/>
  <c r="AL21" i="69"/>
  <c r="H21" i="69"/>
  <c r="E21" i="69"/>
  <c r="Y21" i="69"/>
  <c r="T21" i="69"/>
  <c r="Y15" i="64"/>
  <c r="D15" i="64" s="1"/>
  <c r="AA15" i="64"/>
  <c r="F15" i="64" s="1"/>
  <c r="AC15" i="64"/>
  <c r="H15" i="64" s="1"/>
  <c r="AE15" i="64"/>
  <c r="J15" i="64" s="1"/>
  <c r="AG15" i="64"/>
  <c r="Z15" i="64"/>
  <c r="E15" i="64" s="1"/>
  <c r="AD15" i="64"/>
  <c r="I15" i="64" s="1"/>
  <c r="AH15" i="64"/>
  <c r="AB15" i="64"/>
  <c r="G15" i="64" s="1"/>
  <c r="AF15" i="64"/>
  <c r="P44" i="71"/>
  <c r="P46" i="71"/>
  <c r="L45" i="48"/>
  <c r="P45" i="71"/>
  <c r="R17" i="64"/>
  <c r="X16" i="64"/>
  <c r="N23" i="64"/>
  <c r="P19" i="64"/>
  <c r="AH23" i="69" l="1"/>
  <c r="AI23" i="69" s="1"/>
  <c r="AF23" i="69"/>
  <c r="AG23" i="69" s="1"/>
  <c r="V23" i="69"/>
  <c r="W23" i="69" s="1"/>
  <c r="X23" i="69"/>
  <c r="Y23" i="69" s="1"/>
  <c r="AB21" i="69"/>
  <c r="C22" i="69"/>
  <c r="AA22" i="69" s="1"/>
  <c r="AC22" i="69" s="1"/>
  <c r="Q23" i="69"/>
  <c r="S23" i="69"/>
  <c r="T23" i="69" s="1"/>
  <c r="D23" i="69"/>
  <c r="E23" i="69" s="1"/>
  <c r="B23" i="69"/>
  <c r="I23" i="69"/>
  <c r="G23" i="69"/>
  <c r="AM23" i="69"/>
  <c r="AK23" i="69"/>
  <c r="N23" i="69"/>
  <c r="L23" i="69"/>
  <c r="AA21" i="69"/>
  <c r="AC21" i="69" s="1"/>
  <c r="Y16" i="64"/>
  <c r="D16" i="64" s="1"/>
  <c r="AA16" i="64"/>
  <c r="F16" i="64" s="1"/>
  <c r="AC16" i="64"/>
  <c r="H16" i="64" s="1"/>
  <c r="AE16" i="64"/>
  <c r="J16" i="64" s="1"/>
  <c r="AG16" i="64"/>
  <c r="AB16" i="64"/>
  <c r="G16" i="64" s="1"/>
  <c r="AF16" i="64"/>
  <c r="Z16" i="64"/>
  <c r="E16" i="64" s="1"/>
  <c r="AD16" i="64"/>
  <c r="I16" i="64" s="1"/>
  <c r="AH16" i="64"/>
  <c r="P50" i="71"/>
  <c r="P52" i="71"/>
  <c r="P47" i="71"/>
  <c r="P48" i="71"/>
  <c r="L46" i="48"/>
  <c r="P51" i="71"/>
  <c r="P49" i="71"/>
  <c r="R18" i="64"/>
  <c r="X17" i="64"/>
  <c r="P20" i="64"/>
  <c r="N24" i="64"/>
  <c r="I24" i="69" l="1"/>
  <c r="J24" i="69" s="1"/>
  <c r="G24" i="69"/>
  <c r="H24" i="69" s="1"/>
  <c r="AK24" i="69"/>
  <c r="AL24" i="69" s="1"/>
  <c r="AM24" i="69"/>
  <c r="AN24" i="69" s="1"/>
  <c r="N24" i="69"/>
  <c r="O24" i="69" s="1"/>
  <c r="L24" i="69"/>
  <c r="M24" i="69" s="1"/>
  <c r="AF24" i="69"/>
  <c r="AG24" i="69" s="1"/>
  <c r="AH24" i="69"/>
  <c r="AI24" i="69" s="1"/>
  <c r="X24" i="69"/>
  <c r="Y24" i="69" s="1"/>
  <c r="V24" i="69"/>
  <c r="W24" i="69" s="1"/>
  <c r="D24" i="69"/>
  <c r="E24" i="69" s="1"/>
  <c r="B24" i="69"/>
  <c r="M23" i="69"/>
  <c r="AL23" i="69"/>
  <c r="H23" i="69"/>
  <c r="C23" i="69"/>
  <c r="AB22" i="69"/>
  <c r="S24" i="69"/>
  <c r="T24" i="69" s="1"/>
  <c r="Q24" i="69"/>
  <c r="R24" i="69" s="1"/>
  <c r="O23" i="69"/>
  <c r="AN23" i="69"/>
  <c r="J23" i="69"/>
  <c r="R23" i="69"/>
  <c r="Y17" i="64"/>
  <c r="D17" i="64" s="1"/>
  <c r="AA17" i="64"/>
  <c r="F17" i="64" s="1"/>
  <c r="AC17" i="64"/>
  <c r="H17" i="64" s="1"/>
  <c r="AE17" i="64"/>
  <c r="J17" i="64" s="1"/>
  <c r="AG17" i="64"/>
  <c r="Z17" i="64"/>
  <c r="E17" i="64" s="1"/>
  <c r="AD17" i="64"/>
  <c r="I17" i="64" s="1"/>
  <c r="AH17" i="64"/>
  <c r="AB17" i="64"/>
  <c r="G17" i="64" s="1"/>
  <c r="AF17" i="64"/>
  <c r="P54" i="71"/>
  <c r="P53" i="71"/>
  <c r="P55" i="71"/>
  <c r="L47" i="48"/>
  <c r="R19" i="64"/>
  <c r="X18" i="64"/>
  <c r="N25" i="64"/>
  <c r="P21" i="64"/>
  <c r="AB23" i="69" l="1"/>
  <c r="Q25" i="69"/>
  <c r="R25" i="69" s="1"/>
  <c r="S25" i="69"/>
  <c r="T25" i="69" s="1"/>
  <c r="AH25" i="69"/>
  <c r="AI25" i="69" s="1"/>
  <c r="AF25" i="69"/>
  <c r="AG25" i="69" s="1"/>
  <c r="V25" i="69"/>
  <c r="W25" i="69" s="1"/>
  <c r="X25" i="69"/>
  <c r="Y25" i="69" s="1"/>
  <c r="B25" i="69"/>
  <c r="D25" i="69"/>
  <c r="E25" i="69" s="1"/>
  <c r="C24" i="69"/>
  <c r="AB24" i="69" s="1"/>
  <c r="G25" i="69"/>
  <c r="H25" i="69" s="1"/>
  <c r="I25" i="69"/>
  <c r="J25" i="69" s="1"/>
  <c r="AM25" i="69"/>
  <c r="AN25" i="69" s="1"/>
  <c r="AK25" i="69"/>
  <c r="AL25" i="69" s="1"/>
  <c r="L25" i="69"/>
  <c r="M25" i="69" s="1"/>
  <c r="N25" i="69"/>
  <c r="O25" i="69" s="1"/>
  <c r="AA23" i="69"/>
  <c r="AC23" i="69" s="1"/>
  <c r="Y18" i="64"/>
  <c r="D18" i="64" s="1"/>
  <c r="AA18" i="64"/>
  <c r="F18" i="64" s="1"/>
  <c r="AC18" i="64"/>
  <c r="H18" i="64" s="1"/>
  <c r="AE18" i="64"/>
  <c r="J18" i="64" s="1"/>
  <c r="AG18" i="64"/>
  <c r="AB18" i="64"/>
  <c r="G18" i="64" s="1"/>
  <c r="AF18" i="64"/>
  <c r="Z18" i="64"/>
  <c r="E18" i="64" s="1"/>
  <c r="AD18" i="64"/>
  <c r="I18" i="64" s="1"/>
  <c r="AH18" i="64"/>
  <c r="P56" i="71"/>
  <c r="P57" i="71"/>
  <c r="R20" i="64"/>
  <c r="X19" i="64"/>
  <c r="N26" i="64"/>
  <c r="P22" i="64"/>
  <c r="AA24" i="69" l="1"/>
  <c r="AC24" i="69" s="1"/>
  <c r="AF26" i="69"/>
  <c r="AG26" i="69" s="1"/>
  <c r="AH26" i="69"/>
  <c r="AI26" i="69" s="1"/>
  <c r="X26" i="69"/>
  <c r="Y26" i="69" s="1"/>
  <c r="V26" i="69"/>
  <c r="W26" i="69" s="1"/>
  <c r="D26" i="69"/>
  <c r="E26" i="69" s="1"/>
  <c r="B26" i="69"/>
  <c r="I26" i="69"/>
  <c r="J26" i="69" s="1"/>
  <c r="G26" i="69"/>
  <c r="H26" i="69" s="1"/>
  <c r="S26" i="69"/>
  <c r="T26" i="69" s="1"/>
  <c r="Q26" i="69"/>
  <c r="R26" i="69" s="1"/>
  <c r="AK26" i="69"/>
  <c r="AL26" i="69" s="1"/>
  <c r="AM26" i="69"/>
  <c r="AN26" i="69" s="1"/>
  <c r="N26" i="69"/>
  <c r="O26" i="69" s="1"/>
  <c r="L26" i="69"/>
  <c r="M26" i="69" s="1"/>
  <c r="C25" i="69"/>
  <c r="AB25" i="69" s="1"/>
  <c r="Y19" i="64"/>
  <c r="D19" i="64" s="1"/>
  <c r="AA19" i="64"/>
  <c r="F19" i="64" s="1"/>
  <c r="AC19" i="64"/>
  <c r="H19" i="64" s="1"/>
  <c r="AE19" i="64"/>
  <c r="J19" i="64" s="1"/>
  <c r="AG19" i="64"/>
  <c r="Z19" i="64"/>
  <c r="E19" i="64" s="1"/>
  <c r="AD19" i="64"/>
  <c r="I19" i="64" s="1"/>
  <c r="AH19" i="64"/>
  <c r="AB19" i="64"/>
  <c r="G19" i="64" s="1"/>
  <c r="AF19" i="64"/>
  <c r="M53" i="7"/>
  <c r="M47" i="7"/>
  <c r="M44" i="7"/>
  <c r="M30" i="7"/>
  <c r="M35" i="7"/>
  <c r="M34" i="7"/>
  <c r="M4" i="7"/>
  <c r="M37" i="7"/>
  <c r="M38" i="7"/>
  <c r="M43" i="7"/>
  <c r="M56" i="7"/>
  <c r="M24" i="7"/>
  <c r="M21" i="7"/>
  <c r="M14" i="7"/>
  <c r="M6" i="7"/>
  <c r="M18" i="7"/>
  <c r="M36" i="7"/>
  <c r="M41" i="7"/>
  <c r="M40" i="7"/>
  <c r="M42" i="7"/>
  <c r="M39" i="7"/>
  <c r="R21" i="64"/>
  <c r="X20" i="64"/>
  <c r="P23" i="64"/>
  <c r="N27" i="64"/>
  <c r="G27" i="69" l="1"/>
  <c r="H27" i="69" s="1"/>
  <c r="I27" i="69"/>
  <c r="J27" i="69" s="1"/>
  <c r="AM27" i="69"/>
  <c r="AN27" i="69" s="1"/>
  <c r="AK27" i="69"/>
  <c r="AL27" i="69" s="1"/>
  <c r="L27" i="69"/>
  <c r="M27" i="69" s="1"/>
  <c r="N27" i="69"/>
  <c r="O27" i="69" s="1"/>
  <c r="AA25" i="69"/>
  <c r="AC25" i="69" s="1"/>
  <c r="C26" i="69"/>
  <c r="AB26" i="69" s="1"/>
  <c r="Q27" i="69"/>
  <c r="R27" i="69" s="1"/>
  <c r="S27" i="69"/>
  <c r="T27" i="69" s="1"/>
  <c r="AH27" i="69"/>
  <c r="AI27" i="69" s="1"/>
  <c r="AF27" i="69"/>
  <c r="AG27" i="69" s="1"/>
  <c r="V27" i="69"/>
  <c r="W27" i="69" s="1"/>
  <c r="X27" i="69"/>
  <c r="Y27" i="69" s="1"/>
  <c r="B27" i="69"/>
  <c r="D27" i="69"/>
  <c r="E27" i="69" s="1"/>
  <c r="Y20" i="64"/>
  <c r="D20" i="64" s="1"/>
  <c r="AA20" i="64"/>
  <c r="F20" i="64" s="1"/>
  <c r="AC20" i="64"/>
  <c r="H20" i="64" s="1"/>
  <c r="AE20" i="64"/>
  <c r="J20" i="64" s="1"/>
  <c r="AG20" i="64"/>
  <c r="AB20" i="64"/>
  <c r="G20" i="64" s="1"/>
  <c r="AF20" i="64"/>
  <c r="Z20" i="64"/>
  <c r="E20" i="64" s="1"/>
  <c r="AD20" i="64"/>
  <c r="I20" i="64" s="1"/>
  <c r="AH20" i="64"/>
  <c r="R22" i="64"/>
  <c r="X21" i="64"/>
  <c r="P24" i="64"/>
  <c r="N28" i="64"/>
  <c r="AA26" i="69" l="1"/>
  <c r="AC26" i="69" s="1"/>
  <c r="I28" i="69"/>
  <c r="J28" i="69" s="1"/>
  <c r="G28" i="69"/>
  <c r="H28" i="69" s="1"/>
  <c r="AK28" i="69"/>
  <c r="AL28" i="69" s="1"/>
  <c r="AM28" i="69"/>
  <c r="AN28" i="69" s="1"/>
  <c r="AF28" i="69"/>
  <c r="AG28" i="69" s="1"/>
  <c r="AH28" i="69"/>
  <c r="AI28" i="69" s="1"/>
  <c r="X28" i="69"/>
  <c r="Y28" i="69" s="1"/>
  <c r="V28" i="69"/>
  <c r="W28" i="69" s="1"/>
  <c r="D28" i="69"/>
  <c r="E28" i="69" s="1"/>
  <c r="B28" i="69"/>
  <c r="C27" i="69"/>
  <c r="AA27" i="69" s="1"/>
  <c r="AC27" i="69" s="1"/>
  <c r="S28" i="69"/>
  <c r="T28" i="69" s="1"/>
  <c r="Q28" i="69"/>
  <c r="R28" i="69" s="1"/>
  <c r="N28" i="69"/>
  <c r="O28" i="69" s="1"/>
  <c r="L28" i="69"/>
  <c r="M28" i="69" s="1"/>
  <c r="Y21" i="64"/>
  <c r="D21" i="64" s="1"/>
  <c r="AA21" i="64"/>
  <c r="F21" i="64" s="1"/>
  <c r="AC21" i="64"/>
  <c r="H21" i="64" s="1"/>
  <c r="AE21" i="64"/>
  <c r="J21" i="64" s="1"/>
  <c r="AG21" i="64"/>
  <c r="Z21" i="64"/>
  <c r="E21" i="64" s="1"/>
  <c r="AD21" i="64"/>
  <c r="I21" i="64" s="1"/>
  <c r="AH21" i="64"/>
  <c r="AB21" i="64"/>
  <c r="G21" i="64" s="1"/>
  <c r="AF21" i="64"/>
  <c r="R23" i="64"/>
  <c r="X22" i="64"/>
  <c r="N29" i="64"/>
  <c r="P25" i="64"/>
  <c r="AH29" i="69" l="1"/>
  <c r="AI29" i="69" s="1"/>
  <c r="AF29" i="69"/>
  <c r="AG29" i="69" s="1"/>
  <c r="I29" i="69"/>
  <c r="J29" i="69" s="1"/>
  <c r="G29" i="69"/>
  <c r="H29" i="69" s="1"/>
  <c r="AM29" i="69"/>
  <c r="AN29" i="69" s="1"/>
  <c r="AK29" i="69"/>
  <c r="AL29" i="69" s="1"/>
  <c r="N29" i="69"/>
  <c r="O29" i="69" s="1"/>
  <c r="L29" i="69"/>
  <c r="M29" i="69" s="1"/>
  <c r="AB27" i="69"/>
  <c r="C28" i="69"/>
  <c r="AB28" i="69" s="1"/>
  <c r="S29" i="69"/>
  <c r="T29" i="69" s="1"/>
  <c r="Q29" i="69"/>
  <c r="R29" i="69" s="1"/>
  <c r="V29" i="69"/>
  <c r="W29" i="69" s="1"/>
  <c r="X29" i="69"/>
  <c r="Y29" i="69" s="1"/>
  <c r="B29" i="69"/>
  <c r="D29" i="69"/>
  <c r="E29" i="69" s="1"/>
  <c r="Z22" i="64"/>
  <c r="E22" i="64" s="1"/>
  <c r="AB22" i="64"/>
  <c r="G22" i="64" s="1"/>
  <c r="AD22" i="64"/>
  <c r="I22" i="64" s="1"/>
  <c r="AF22" i="64"/>
  <c r="AH22" i="64"/>
  <c r="Y22" i="64"/>
  <c r="D22" i="64" s="1"/>
  <c r="AA22" i="64"/>
  <c r="F22" i="64" s="1"/>
  <c r="AC22" i="64"/>
  <c r="H22" i="64" s="1"/>
  <c r="AE22" i="64"/>
  <c r="J22" i="64" s="1"/>
  <c r="AG22" i="64"/>
  <c r="R24" i="64"/>
  <c r="X23" i="64"/>
  <c r="P26" i="64"/>
  <c r="N30" i="64"/>
  <c r="AK30" i="69" l="1"/>
  <c r="AL30" i="69" s="1"/>
  <c r="AM30" i="69"/>
  <c r="AN30" i="69" s="1"/>
  <c r="N30" i="69"/>
  <c r="O30" i="69" s="1"/>
  <c r="L30" i="69"/>
  <c r="M30" i="69" s="1"/>
  <c r="AF30" i="69"/>
  <c r="AG30" i="69" s="1"/>
  <c r="AH30" i="69"/>
  <c r="AI30" i="69" s="1"/>
  <c r="I30" i="69"/>
  <c r="J30" i="69" s="1"/>
  <c r="G30" i="69"/>
  <c r="H30" i="69" s="1"/>
  <c r="C29" i="69"/>
  <c r="AA29" i="69" s="1"/>
  <c r="AC29" i="69" s="1"/>
  <c r="AA28" i="69"/>
  <c r="AC28" i="69" s="1"/>
  <c r="X30" i="69"/>
  <c r="Y30" i="69" s="1"/>
  <c r="V30" i="69"/>
  <c r="W30" i="69" s="1"/>
  <c r="D30" i="69"/>
  <c r="E30" i="69" s="1"/>
  <c r="B30" i="69"/>
  <c r="S30" i="69"/>
  <c r="T30" i="69" s="1"/>
  <c r="Q30" i="69"/>
  <c r="R30" i="69" s="1"/>
  <c r="Z23" i="64"/>
  <c r="E23" i="64" s="1"/>
  <c r="AB23" i="64"/>
  <c r="G23" i="64" s="1"/>
  <c r="AD23" i="64"/>
  <c r="I23" i="64" s="1"/>
  <c r="AF23" i="64"/>
  <c r="AH23" i="64"/>
  <c r="Y23" i="64"/>
  <c r="D23" i="64" s="1"/>
  <c r="AA23" i="64"/>
  <c r="F23" i="64" s="1"/>
  <c r="AC23" i="64"/>
  <c r="H23" i="64" s="1"/>
  <c r="AE23" i="64"/>
  <c r="J23" i="64" s="1"/>
  <c r="AG23" i="64"/>
  <c r="R25" i="64"/>
  <c r="X24" i="64"/>
  <c r="N31" i="64"/>
  <c r="P27" i="64"/>
  <c r="V31" i="69" l="1"/>
  <c r="W31" i="69" s="1"/>
  <c r="X31" i="69"/>
  <c r="Y31" i="69" s="1"/>
  <c r="AM31" i="69"/>
  <c r="AN31" i="69" s="1"/>
  <c r="AK31" i="69"/>
  <c r="AL31" i="69" s="1"/>
  <c r="L31" i="69"/>
  <c r="M31" i="69" s="1"/>
  <c r="N31" i="69"/>
  <c r="O31" i="69" s="1"/>
  <c r="AH31" i="69"/>
  <c r="AI31" i="69" s="1"/>
  <c r="AF31" i="69"/>
  <c r="AG31" i="69" s="1"/>
  <c r="G31" i="69"/>
  <c r="H31" i="69" s="1"/>
  <c r="I31" i="69"/>
  <c r="J31" i="69" s="1"/>
  <c r="AB29" i="69"/>
  <c r="B31" i="69"/>
  <c r="D31" i="69"/>
  <c r="E31" i="69" s="1"/>
  <c r="Q31" i="69"/>
  <c r="R31" i="69" s="1"/>
  <c r="S31" i="69"/>
  <c r="T31" i="69" s="1"/>
  <c r="C30" i="69"/>
  <c r="AB30" i="69" s="1"/>
  <c r="Z24" i="64"/>
  <c r="E24" i="64" s="1"/>
  <c r="AB24" i="64"/>
  <c r="G24" i="64" s="1"/>
  <c r="AD24" i="64"/>
  <c r="I24" i="64" s="1"/>
  <c r="AF24" i="64"/>
  <c r="AH24" i="64"/>
  <c r="Y24" i="64"/>
  <c r="D24" i="64" s="1"/>
  <c r="AA24" i="64"/>
  <c r="F24" i="64" s="1"/>
  <c r="AC24" i="64"/>
  <c r="H24" i="64" s="1"/>
  <c r="AE24" i="64"/>
  <c r="J24" i="64" s="1"/>
  <c r="AG24" i="64"/>
  <c r="R26" i="64"/>
  <c r="X25" i="64"/>
  <c r="N32" i="64"/>
  <c r="P28" i="64"/>
  <c r="AK32" i="69" l="1"/>
  <c r="AL32" i="69" s="1"/>
  <c r="AM32" i="69"/>
  <c r="AN32" i="69" s="1"/>
  <c r="N32" i="69"/>
  <c r="O32" i="69" s="1"/>
  <c r="L32" i="69"/>
  <c r="M32" i="69" s="1"/>
  <c r="AF32" i="69"/>
  <c r="AG32" i="69" s="1"/>
  <c r="AH32" i="69"/>
  <c r="AI32" i="69" s="1"/>
  <c r="I32" i="69"/>
  <c r="J32" i="69" s="1"/>
  <c r="G32" i="69"/>
  <c r="H32" i="69" s="1"/>
  <c r="AA30" i="69"/>
  <c r="AC30" i="69" s="1"/>
  <c r="C31" i="69"/>
  <c r="AA31" i="69" s="1"/>
  <c r="AC31" i="69" s="1"/>
  <c r="X32" i="69"/>
  <c r="Y32" i="69" s="1"/>
  <c r="V32" i="69"/>
  <c r="W32" i="69" s="1"/>
  <c r="D32" i="69"/>
  <c r="E32" i="69" s="1"/>
  <c r="B32" i="69"/>
  <c r="S32" i="69"/>
  <c r="T32" i="69" s="1"/>
  <c r="Q32" i="69"/>
  <c r="R32" i="69" s="1"/>
  <c r="Z25" i="64"/>
  <c r="E25" i="64" s="1"/>
  <c r="AB25" i="64"/>
  <c r="G25" i="64" s="1"/>
  <c r="AD25" i="64"/>
  <c r="I25" i="64" s="1"/>
  <c r="AF25" i="64"/>
  <c r="AH25" i="64"/>
  <c r="Y25" i="64"/>
  <c r="D25" i="64" s="1"/>
  <c r="AA25" i="64"/>
  <c r="F25" i="64" s="1"/>
  <c r="AC25" i="64"/>
  <c r="H25" i="64" s="1"/>
  <c r="AE25" i="64"/>
  <c r="J25" i="64" s="1"/>
  <c r="AG25" i="64"/>
  <c r="R27" i="64"/>
  <c r="X26" i="64"/>
  <c r="P29" i="64"/>
  <c r="N33" i="64"/>
  <c r="AB31" i="69" l="1"/>
  <c r="AM33" i="69"/>
  <c r="AN33" i="69" s="1"/>
  <c r="AK33" i="69"/>
  <c r="AL33" i="69" s="1"/>
  <c r="L33" i="69"/>
  <c r="M33" i="69" s="1"/>
  <c r="N33" i="69"/>
  <c r="O33" i="69" s="1"/>
  <c r="AH33" i="69"/>
  <c r="AI33" i="69" s="1"/>
  <c r="AF33" i="69"/>
  <c r="AG33" i="69" s="1"/>
  <c r="G33" i="69"/>
  <c r="H33" i="69" s="1"/>
  <c r="I33" i="69"/>
  <c r="J33" i="69" s="1"/>
  <c r="V33" i="69"/>
  <c r="W33" i="69" s="1"/>
  <c r="X33" i="69"/>
  <c r="Y33" i="69" s="1"/>
  <c r="B33" i="69"/>
  <c r="D33" i="69"/>
  <c r="E33" i="69" s="1"/>
  <c r="Q33" i="69"/>
  <c r="R33" i="69" s="1"/>
  <c r="S33" i="69"/>
  <c r="T33" i="69" s="1"/>
  <c r="C32" i="69"/>
  <c r="AB32" i="69" s="1"/>
  <c r="Z26" i="64"/>
  <c r="E26" i="64" s="1"/>
  <c r="AB26" i="64"/>
  <c r="G26" i="64" s="1"/>
  <c r="AD26" i="64"/>
  <c r="I26" i="64" s="1"/>
  <c r="AF26" i="64"/>
  <c r="AH26" i="64"/>
  <c r="Y26" i="64"/>
  <c r="D26" i="64" s="1"/>
  <c r="AA26" i="64"/>
  <c r="F26" i="64" s="1"/>
  <c r="AC26" i="64"/>
  <c r="H26" i="64" s="1"/>
  <c r="AE26" i="64"/>
  <c r="J26" i="64" s="1"/>
  <c r="AG26" i="64"/>
  <c r="R28" i="64"/>
  <c r="X27" i="64"/>
  <c r="P30" i="64"/>
  <c r="N34" i="64"/>
  <c r="X34" i="69" l="1"/>
  <c r="Y34" i="69" s="1"/>
  <c r="V34" i="69"/>
  <c r="W34" i="69" s="1"/>
  <c r="D34" i="69"/>
  <c r="E34" i="69" s="1"/>
  <c r="B34" i="69"/>
  <c r="S34" i="69"/>
  <c r="T34" i="69" s="1"/>
  <c r="Q34" i="69"/>
  <c r="R34" i="69" s="1"/>
  <c r="AK34" i="69"/>
  <c r="AL34" i="69" s="1"/>
  <c r="AM34" i="69"/>
  <c r="AN34" i="69" s="1"/>
  <c r="N34" i="69"/>
  <c r="O34" i="69" s="1"/>
  <c r="L34" i="69"/>
  <c r="M34" i="69" s="1"/>
  <c r="AF34" i="69"/>
  <c r="AG34" i="69" s="1"/>
  <c r="AH34" i="69"/>
  <c r="AI34" i="69" s="1"/>
  <c r="I34" i="69"/>
  <c r="J34" i="69" s="1"/>
  <c r="G34" i="69"/>
  <c r="H34" i="69" s="1"/>
  <c r="AA32" i="69"/>
  <c r="AC32" i="69" s="1"/>
  <c r="C33" i="69"/>
  <c r="AA33" i="69" s="1"/>
  <c r="AC33" i="69" s="1"/>
  <c r="Z27" i="64"/>
  <c r="E27" i="64" s="1"/>
  <c r="AB27" i="64"/>
  <c r="G27" i="64" s="1"/>
  <c r="AD27" i="64"/>
  <c r="I27" i="64" s="1"/>
  <c r="AF27" i="64"/>
  <c r="AH27" i="64"/>
  <c r="Y27" i="64"/>
  <c r="D27" i="64" s="1"/>
  <c r="AA27" i="64"/>
  <c r="F27" i="64" s="1"/>
  <c r="AC27" i="64"/>
  <c r="H27" i="64" s="1"/>
  <c r="AE27" i="64"/>
  <c r="J27" i="64" s="1"/>
  <c r="AG27" i="64"/>
  <c r="R29" i="64"/>
  <c r="X28" i="64"/>
  <c r="P31" i="64"/>
  <c r="N35" i="64"/>
  <c r="AB33" i="69" l="1"/>
  <c r="AM35" i="69"/>
  <c r="AN35" i="69" s="1"/>
  <c r="AK35" i="69"/>
  <c r="AL35" i="69" s="1"/>
  <c r="L35" i="69"/>
  <c r="M35" i="69" s="1"/>
  <c r="N35" i="69"/>
  <c r="O35" i="69" s="1"/>
  <c r="AH35" i="69"/>
  <c r="AI35" i="69" s="1"/>
  <c r="AF35" i="69"/>
  <c r="AG35" i="69" s="1"/>
  <c r="G35" i="69"/>
  <c r="H35" i="69" s="1"/>
  <c r="I35" i="69"/>
  <c r="J35" i="69" s="1"/>
  <c r="C34" i="69"/>
  <c r="AB34" i="69" s="1"/>
  <c r="V35" i="69"/>
  <c r="W35" i="69" s="1"/>
  <c r="X35" i="69"/>
  <c r="Y35" i="69" s="1"/>
  <c r="B35" i="69"/>
  <c r="D35" i="69"/>
  <c r="E35" i="69" s="1"/>
  <c r="Q35" i="69"/>
  <c r="R35" i="69" s="1"/>
  <c r="S35" i="69"/>
  <c r="T35" i="69" s="1"/>
  <c r="Z28" i="64"/>
  <c r="E28" i="64" s="1"/>
  <c r="AB28" i="64"/>
  <c r="G28" i="64" s="1"/>
  <c r="AD28" i="64"/>
  <c r="I28" i="64" s="1"/>
  <c r="AF28" i="64"/>
  <c r="AH28" i="64"/>
  <c r="Y28" i="64"/>
  <c r="D28" i="64" s="1"/>
  <c r="AA28" i="64"/>
  <c r="F28" i="64" s="1"/>
  <c r="AC28" i="64"/>
  <c r="H28" i="64" s="1"/>
  <c r="AE28" i="64"/>
  <c r="J28" i="64" s="1"/>
  <c r="AG28" i="64"/>
  <c r="R30" i="64"/>
  <c r="X29" i="64"/>
  <c r="N36" i="64"/>
  <c r="P32" i="64"/>
  <c r="AA34" i="69" l="1"/>
  <c r="AC34" i="69" s="1"/>
  <c r="X36" i="69"/>
  <c r="Y36" i="69" s="1"/>
  <c r="V36" i="69"/>
  <c r="W36" i="69" s="1"/>
  <c r="D36" i="69"/>
  <c r="E36" i="69" s="1"/>
  <c r="B36" i="69"/>
  <c r="S36" i="69"/>
  <c r="T36" i="69" s="1"/>
  <c r="Q36" i="69"/>
  <c r="R36" i="69" s="1"/>
  <c r="AK36" i="69"/>
  <c r="AL36" i="69" s="1"/>
  <c r="AM36" i="69"/>
  <c r="AN36" i="69" s="1"/>
  <c r="N36" i="69"/>
  <c r="O36" i="69" s="1"/>
  <c r="L36" i="69"/>
  <c r="M36" i="69" s="1"/>
  <c r="AF36" i="69"/>
  <c r="AG36" i="69" s="1"/>
  <c r="AH36" i="69"/>
  <c r="AI36" i="69" s="1"/>
  <c r="I36" i="69"/>
  <c r="J36" i="69" s="1"/>
  <c r="G36" i="69"/>
  <c r="H36" i="69" s="1"/>
  <c r="C35" i="69"/>
  <c r="AA35" i="69" s="1"/>
  <c r="AC35" i="69" s="1"/>
  <c r="Z29" i="64"/>
  <c r="E29" i="64" s="1"/>
  <c r="AB29" i="64"/>
  <c r="G29" i="64" s="1"/>
  <c r="AD29" i="64"/>
  <c r="I29" i="64" s="1"/>
  <c r="AF29" i="64"/>
  <c r="AH29" i="64"/>
  <c r="Y29" i="64"/>
  <c r="D29" i="64" s="1"/>
  <c r="AA29" i="64"/>
  <c r="F29" i="64" s="1"/>
  <c r="AC29" i="64"/>
  <c r="H29" i="64" s="1"/>
  <c r="AE29" i="64"/>
  <c r="J29" i="64" s="1"/>
  <c r="AG29" i="64"/>
  <c r="R31" i="64"/>
  <c r="X30" i="64"/>
  <c r="P33" i="64"/>
  <c r="N37" i="64"/>
  <c r="L37" i="69" l="1"/>
  <c r="M37" i="69" s="1"/>
  <c r="N37" i="69"/>
  <c r="O37" i="69" s="1"/>
  <c r="V37" i="69"/>
  <c r="W37" i="69" s="1"/>
  <c r="X37" i="69"/>
  <c r="Y37" i="69" s="1"/>
  <c r="B37" i="69"/>
  <c r="D37" i="69"/>
  <c r="E37" i="69" s="1"/>
  <c r="Q37" i="69"/>
  <c r="R37" i="69" s="1"/>
  <c r="S37" i="69"/>
  <c r="T37" i="69" s="1"/>
  <c r="AB35" i="69"/>
  <c r="C36" i="69"/>
  <c r="AB36" i="69" s="1"/>
  <c r="AK37" i="69"/>
  <c r="AL37" i="69" s="1"/>
  <c r="AM37" i="69"/>
  <c r="AN37" i="69" s="1"/>
  <c r="AF37" i="69"/>
  <c r="AG37" i="69" s="1"/>
  <c r="AH37" i="69"/>
  <c r="AI37" i="69" s="1"/>
  <c r="G37" i="69"/>
  <c r="H37" i="69" s="1"/>
  <c r="I37" i="69"/>
  <c r="J37" i="69" s="1"/>
  <c r="Z30" i="64"/>
  <c r="E30" i="64" s="1"/>
  <c r="AB30" i="64"/>
  <c r="G30" i="64" s="1"/>
  <c r="AD30" i="64"/>
  <c r="I30" i="64" s="1"/>
  <c r="AF30" i="64"/>
  <c r="AH30" i="64"/>
  <c r="Y30" i="64"/>
  <c r="D30" i="64" s="1"/>
  <c r="AA30" i="64"/>
  <c r="F30" i="64" s="1"/>
  <c r="AC30" i="64"/>
  <c r="H30" i="64" s="1"/>
  <c r="AE30" i="64"/>
  <c r="J30" i="64" s="1"/>
  <c r="AG30" i="64"/>
  <c r="R32" i="64"/>
  <c r="X31" i="64"/>
  <c r="N38" i="64"/>
  <c r="P34" i="64"/>
  <c r="AM38" i="69" l="1"/>
  <c r="AN38" i="69" s="1"/>
  <c r="AK38" i="69"/>
  <c r="AL38" i="69" s="1"/>
  <c r="L38" i="69"/>
  <c r="M38" i="69" s="1"/>
  <c r="N38" i="69"/>
  <c r="O38" i="69" s="1"/>
  <c r="AH38" i="69"/>
  <c r="AI38" i="69" s="1"/>
  <c r="AF38" i="69"/>
  <c r="AG38" i="69" s="1"/>
  <c r="G38" i="69"/>
  <c r="H38" i="69" s="1"/>
  <c r="I38" i="69"/>
  <c r="J38" i="69" s="1"/>
  <c r="AA36" i="69"/>
  <c r="AC36" i="69" s="1"/>
  <c r="V38" i="69"/>
  <c r="W38" i="69" s="1"/>
  <c r="X38" i="69"/>
  <c r="Y38" i="69" s="1"/>
  <c r="B38" i="69"/>
  <c r="D38" i="69"/>
  <c r="E38" i="69" s="1"/>
  <c r="Q38" i="69"/>
  <c r="R38" i="69" s="1"/>
  <c r="S38" i="69"/>
  <c r="T38" i="69" s="1"/>
  <c r="C37" i="69"/>
  <c r="AA37" i="69" s="1"/>
  <c r="AC37" i="69" s="1"/>
  <c r="Z31" i="64"/>
  <c r="E31" i="64" s="1"/>
  <c r="AB31" i="64"/>
  <c r="G31" i="64" s="1"/>
  <c r="AD31" i="64"/>
  <c r="I31" i="64" s="1"/>
  <c r="AF31" i="64"/>
  <c r="AH31" i="64"/>
  <c r="Y31" i="64"/>
  <c r="D31" i="64" s="1"/>
  <c r="AC31" i="64"/>
  <c r="H31" i="64" s="1"/>
  <c r="AG31" i="64"/>
  <c r="AA31" i="64"/>
  <c r="F31" i="64" s="1"/>
  <c r="AE31" i="64"/>
  <c r="J31" i="64" s="1"/>
  <c r="R33" i="64"/>
  <c r="X32" i="64"/>
  <c r="P35" i="64"/>
  <c r="N39" i="64"/>
  <c r="AB37" i="69" l="1"/>
  <c r="N39" i="69"/>
  <c r="O39" i="69" s="1"/>
  <c r="L39" i="69"/>
  <c r="M39" i="69" s="1"/>
  <c r="X39" i="69"/>
  <c r="Y39" i="69" s="1"/>
  <c r="V39" i="69"/>
  <c r="W39" i="69" s="1"/>
  <c r="AF39" i="69"/>
  <c r="AG39" i="69" s="1"/>
  <c r="AH39" i="69"/>
  <c r="AI39" i="69" s="1"/>
  <c r="I39" i="69"/>
  <c r="J39" i="69" s="1"/>
  <c r="G39" i="69"/>
  <c r="H39" i="69" s="1"/>
  <c r="C38" i="69"/>
  <c r="AB38" i="69" s="1"/>
  <c r="AK39" i="69"/>
  <c r="AL39" i="69" s="1"/>
  <c r="AM39" i="69"/>
  <c r="AN39" i="69" s="1"/>
  <c r="D39" i="69"/>
  <c r="E39" i="69" s="1"/>
  <c r="B39" i="69"/>
  <c r="S39" i="69"/>
  <c r="T39" i="69" s="1"/>
  <c r="Q39" i="69"/>
  <c r="R39" i="69" s="1"/>
  <c r="Z32" i="64"/>
  <c r="E32" i="64" s="1"/>
  <c r="AB32" i="64"/>
  <c r="G32" i="64" s="1"/>
  <c r="AD32" i="64"/>
  <c r="I32" i="64" s="1"/>
  <c r="AF32" i="64"/>
  <c r="AH32" i="64"/>
  <c r="AA32" i="64"/>
  <c r="F32" i="64" s="1"/>
  <c r="AE32" i="64"/>
  <c r="J32" i="64" s="1"/>
  <c r="Y32" i="64"/>
  <c r="D32" i="64" s="1"/>
  <c r="AC32" i="64"/>
  <c r="H32" i="64" s="1"/>
  <c r="AG32" i="64"/>
  <c r="R34" i="64"/>
  <c r="X33" i="64"/>
  <c r="N40" i="64"/>
  <c r="P36" i="64"/>
  <c r="AA38" i="69" l="1"/>
  <c r="AC38" i="69" s="1"/>
  <c r="B40" i="69"/>
  <c r="D40" i="69"/>
  <c r="E40" i="69" s="1"/>
  <c r="L40" i="69"/>
  <c r="M40" i="69" s="1"/>
  <c r="N40" i="69"/>
  <c r="O40" i="69" s="1"/>
  <c r="Q40" i="69"/>
  <c r="R40" i="69" s="1"/>
  <c r="S40" i="69"/>
  <c r="T40" i="69" s="1"/>
  <c r="C39" i="69"/>
  <c r="AB39" i="69" s="1"/>
  <c r="V40" i="69"/>
  <c r="W40" i="69" s="1"/>
  <c r="X40" i="69"/>
  <c r="Y40" i="69" s="1"/>
  <c r="AM40" i="69"/>
  <c r="AN40" i="69" s="1"/>
  <c r="AK40" i="69"/>
  <c r="AL40" i="69" s="1"/>
  <c r="AH40" i="69"/>
  <c r="AI40" i="69" s="1"/>
  <c r="AF40" i="69"/>
  <c r="AG40" i="69" s="1"/>
  <c r="G40" i="69"/>
  <c r="H40" i="69" s="1"/>
  <c r="I40" i="69"/>
  <c r="J40" i="69" s="1"/>
  <c r="Z33" i="64"/>
  <c r="E33" i="64" s="1"/>
  <c r="AB33" i="64"/>
  <c r="G33" i="64" s="1"/>
  <c r="AD33" i="64"/>
  <c r="I33" i="64" s="1"/>
  <c r="AF33" i="64"/>
  <c r="AH33" i="64"/>
  <c r="Y33" i="64"/>
  <c r="D33" i="64" s="1"/>
  <c r="AC33" i="64"/>
  <c r="H33" i="64" s="1"/>
  <c r="AG33" i="64"/>
  <c r="AA33" i="64"/>
  <c r="F33" i="64" s="1"/>
  <c r="AE33" i="64"/>
  <c r="J33" i="64" s="1"/>
  <c r="R35" i="64"/>
  <c r="X34" i="64"/>
  <c r="N41" i="64"/>
  <c r="P37" i="64"/>
  <c r="AA39" i="69" l="1"/>
  <c r="AC39" i="69" s="1"/>
  <c r="D41" i="69"/>
  <c r="E41" i="69" s="1"/>
  <c r="B41" i="69"/>
  <c r="S41" i="69"/>
  <c r="T41" i="69" s="1"/>
  <c r="Q41" i="69"/>
  <c r="R41" i="69" s="1"/>
  <c r="AM41" i="69"/>
  <c r="AN41" i="69" s="1"/>
  <c r="AK41" i="69"/>
  <c r="AL41" i="69" s="1"/>
  <c r="N41" i="69"/>
  <c r="O41" i="69" s="1"/>
  <c r="L41" i="69"/>
  <c r="M41" i="69" s="1"/>
  <c r="X41" i="69"/>
  <c r="Y41" i="69" s="1"/>
  <c r="V41" i="69"/>
  <c r="W41" i="69" s="1"/>
  <c r="AH41" i="69"/>
  <c r="AI41" i="69" s="1"/>
  <c r="AF41" i="69"/>
  <c r="AG41" i="69" s="1"/>
  <c r="I41" i="69"/>
  <c r="J41" i="69" s="1"/>
  <c r="G41" i="69"/>
  <c r="H41" i="69" s="1"/>
  <c r="C40" i="69"/>
  <c r="AA40" i="69" s="1"/>
  <c r="AC40" i="69" s="1"/>
  <c r="Z34" i="64"/>
  <c r="E34" i="64" s="1"/>
  <c r="AB34" i="64"/>
  <c r="G34" i="64" s="1"/>
  <c r="AD34" i="64"/>
  <c r="I34" i="64" s="1"/>
  <c r="AF34" i="64"/>
  <c r="AH34" i="64"/>
  <c r="AA34" i="64"/>
  <c r="F34" i="64" s="1"/>
  <c r="AE34" i="64"/>
  <c r="J34" i="64" s="1"/>
  <c r="Y34" i="64"/>
  <c r="D34" i="64" s="1"/>
  <c r="AC34" i="64"/>
  <c r="H34" i="64" s="1"/>
  <c r="AG34" i="64"/>
  <c r="R36" i="64"/>
  <c r="X35" i="64"/>
  <c r="P38" i="64"/>
  <c r="N42" i="64"/>
  <c r="X42" i="69" l="1"/>
  <c r="Y42" i="69" s="1"/>
  <c r="V42" i="69"/>
  <c r="W42" i="69" s="1"/>
  <c r="D42" i="69"/>
  <c r="E42" i="69" s="1"/>
  <c r="B42" i="69"/>
  <c r="N42" i="69"/>
  <c r="O42" i="69" s="1"/>
  <c r="L42" i="69"/>
  <c r="M42" i="69" s="1"/>
  <c r="S42" i="69"/>
  <c r="T42" i="69" s="1"/>
  <c r="Q42" i="69"/>
  <c r="R42" i="69" s="1"/>
  <c r="AB40" i="69"/>
  <c r="C41" i="69"/>
  <c r="AB41" i="69" s="1"/>
  <c r="AM42" i="69"/>
  <c r="AN42" i="69" s="1"/>
  <c r="AK42" i="69"/>
  <c r="AL42" i="69" s="1"/>
  <c r="AH42" i="69"/>
  <c r="AI42" i="69" s="1"/>
  <c r="AF42" i="69"/>
  <c r="AG42" i="69" s="1"/>
  <c r="I42" i="69"/>
  <c r="J42" i="69" s="1"/>
  <c r="G42" i="69"/>
  <c r="H42" i="69" s="1"/>
  <c r="Z35" i="64"/>
  <c r="E35" i="64" s="1"/>
  <c r="AB35" i="64"/>
  <c r="G35" i="64" s="1"/>
  <c r="AD35" i="64"/>
  <c r="I35" i="64" s="1"/>
  <c r="AF35" i="64"/>
  <c r="AH35" i="64"/>
  <c r="Y35" i="64"/>
  <c r="D35" i="64" s="1"/>
  <c r="AC35" i="64"/>
  <c r="H35" i="64" s="1"/>
  <c r="AG35" i="64"/>
  <c r="AA35" i="64"/>
  <c r="F35" i="64" s="1"/>
  <c r="AE35" i="64"/>
  <c r="J35" i="64" s="1"/>
  <c r="R37" i="64"/>
  <c r="X36" i="64"/>
  <c r="P39" i="64"/>
  <c r="N43" i="64"/>
  <c r="N43" i="69" l="1"/>
  <c r="O43" i="69" s="1"/>
  <c r="L43" i="69"/>
  <c r="M43" i="69" s="1"/>
  <c r="X43" i="69"/>
  <c r="Y43" i="69" s="1"/>
  <c r="V43" i="69"/>
  <c r="W43" i="69" s="1"/>
  <c r="AH43" i="69"/>
  <c r="AI43" i="69" s="1"/>
  <c r="AF43" i="69"/>
  <c r="AG43" i="69" s="1"/>
  <c r="I43" i="69"/>
  <c r="J43" i="69" s="1"/>
  <c r="G43" i="69"/>
  <c r="H43" i="69" s="1"/>
  <c r="AA41" i="69"/>
  <c r="AC41" i="69" s="1"/>
  <c r="C42" i="69"/>
  <c r="AA42" i="69" s="1"/>
  <c r="AC42" i="69" s="1"/>
  <c r="AM43" i="69"/>
  <c r="AN43" i="69" s="1"/>
  <c r="AK43" i="69"/>
  <c r="AL43" i="69" s="1"/>
  <c r="D43" i="69"/>
  <c r="E43" i="69" s="1"/>
  <c r="B43" i="69"/>
  <c r="S43" i="69"/>
  <c r="T43" i="69" s="1"/>
  <c r="Q43" i="69"/>
  <c r="R43" i="69" s="1"/>
  <c r="Z36" i="64"/>
  <c r="E36" i="64" s="1"/>
  <c r="AA36" i="64"/>
  <c r="F36" i="64" s="1"/>
  <c r="AC36" i="64"/>
  <c r="H36" i="64" s="1"/>
  <c r="AE36" i="64"/>
  <c r="J36" i="64" s="1"/>
  <c r="AG36" i="64"/>
  <c r="Y36" i="64"/>
  <c r="D36" i="64" s="1"/>
  <c r="AB36" i="64"/>
  <c r="G36" i="64" s="1"/>
  <c r="AD36" i="64"/>
  <c r="I36" i="64" s="1"/>
  <c r="AF36" i="64"/>
  <c r="AH36" i="64"/>
  <c r="R38" i="64"/>
  <c r="X37" i="64"/>
  <c r="P40" i="64"/>
  <c r="AB42" i="69" l="1"/>
  <c r="S44" i="69"/>
  <c r="T44" i="69" s="1"/>
  <c r="Q44" i="69"/>
  <c r="R44" i="69" s="1"/>
  <c r="X44" i="69"/>
  <c r="Y44" i="69" s="1"/>
  <c r="V44" i="69"/>
  <c r="W44" i="69" s="1"/>
  <c r="I44" i="69"/>
  <c r="J44" i="69" s="1"/>
  <c r="G44" i="69"/>
  <c r="H44" i="69" s="1"/>
  <c r="AH44" i="69"/>
  <c r="AI44" i="69" s="1"/>
  <c r="AF44" i="69"/>
  <c r="AG44" i="69" s="1"/>
  <c r="D44" i="69"/>
  <c r="E44" i="69" s="1"/>
  <c r="B44" i="69"/>
  <c r="AM44" i="69"/>
  <c r="AN44" i="69" s="1"/>
  <c r="AK44" i="69"/>
  <c r="AL44" i="69" s="1"/>
  <c r="N44" i="69"/>
  <c r="O44" i="69" s="1"/>
  <c r="L44" i="69"/>
  <c r="M44" i="69" s="1"/>
  <c r="C43" i="69"/>
  <c r="AB43" i="69" s="1"/>
  <c r="Y37" i="64"/>
  <c r="D37" i="64" s="1"/>
  <c r="AA37" i="64"/>
  <c r="F37" i="64" s="1"/>
  <c r="AC37" i="64"/>
  <c r="H37" i="64" s="1"/>
  <c r="AE37" i="64"/>
  <c r="J37" i="64" s="1"/>
  <c r="AG37" i="64"/>
  <c r="Z37" i="64"/>
  <c r="E37" i="64" s="1"/>
  <c r="AB37" i="64"/>
  <c r="G37" i="64" s="1"/>
  <c r="AD37" i="64"/>
  <c r="I37" i="64" s="1"/>
  <c r="AF37" i="64"/>
  <c r="AH37" i="64"/>
  <c r="R39" i="64"/>
  <c r="X38" i="64"/>
  <c r="P41" i="64"/>
  <c r="AA43" i="69" l="1"/>
  <c r="AC43" i="69" s="1"/>
  <c r="AH45" i="69"/>
  <c r="AI45" i="69" s="1"/>
  <c r="AF45" i="69"/>
  <c r="AG45" i="69" s="1"/>
  <c r="I45" i="69"/>
  <c r="J45" i="69" s="1"/>
  <c r="G45" i="69"/>
  <c r="H45" i="69" s="1"/>
  <c r="AM45" i="69"/>
  <c r="AN45" i="69" s="1"/>
  <c r="AK45" i="69"/>
  <c r="AL45" i="69" s="1"/>
  <c r="N45" i="69"/>
  <c r="O45" i="69" s="1"/>
  <c r="L45" i="69"/>
  <c r="M45" i="69" s="1"/>
  <c r="C44" i="69"/>
  <c r="AB44" i="69" s="1"/>
  <c r="S45" i="69"/>
  <c r="T45" i="69" s="1"/>
  <c r="Q45" i="69"/>
  <c r="R45" i="69" s="1"/>
  <c r="X45" i="69"/>
  <c r="Y45" i="69" s="1"/>
  <c r="V45" i="69"/>
  <c r="W45" i="69" s="1"/>
  <c r="D45" i="69"/>
  <c r="E45" i="69" s="1"/>
  <c r="B45" i="69"/>
  <c r="Y38" i="64"/>
  <c r="D38" i="64" s="1"/>
  <c r="AA38" i="64"/>
  <c r="F38" i="64" s="1"/>
  <c r="AC38" i="64"/>
  <c r="H38" i="64" s="1"/>
  <c r="AE38" i="64"/>
  <c r="J38" i="64" s="1"/>
  <c r="AG38" i="64"/>
  <c r="Z38" i="64"/>
  <c r="E38" i="64" s="1"/>
  <c r="AB38" i="64"/>
  <c r="G38" i="64" s="1"/>
  <c r="AD38" i="64"/>
  <c r="I38" i="64" s="1"/>
  <c r="AF38" i="64"/>
  <c r="AH38" i="64"/>
  <c r="R40" i="64"/>
  <c r="X39" i="64"/>
  <c r="P42" i="64"/>
  <c r="AA44" i="69" l="1"/>
  <c r="AC44" i="69" s="1"/>
  <c r="I46" i="69"/>
  <c r="J46" i="69" s="1"/>
  <c r="G46" i="69"/>
  <c r="H46" i="69" s="1"/>
  <c r="S46" i="69"/>
  <c r="T46" i="69" s="1"/>
  <c r="Q46" i="69"/>
  <c r="R46" i="69" s="1"/>
  <c r="X46" i="69"/>
  <c r="Y46" i="69" s="1"/>
  <c r="V46" i="69"/>
  <c r="W46" i="69" s="1"/>
  <c r="D46" i="69"/>
  <c r="E46" i="69" s="1"/>
  <c r="B46" i="69"/>
  <c r="AH46" i="69"/>
  <c r="AI46" i="69" s="1"/>
  <c r="AF46" i="69"/>
  <c r="AG46" i="69" s="1"/>
  <c r="AM46" i="69"/>
  <c r="AN46" i="69" s="1"/>
  <c r="AK46" i="69"/>
  <c r="AL46" i="69" s="1"/>
  <c r="N46" i="69"/>
  <c r="O46" i="69" s="1"/>
  <c r="L46" i="69"/>
  <c r="M46" i="69" s="1"/>
  <c r="C45" i="69"/>
  <c r="AB45" i="69" s="1"/>
  <c r="Y39" i="64"/>
  <c r="D39" i="64" s="1"/>
  <c r="AA39" i="64"/>
  <c r="F39" i="64" s="1"/>
  <c r="AC39" i="64"/>
  <c r="H39" i="64" s="1"/>
  <c r="AE39" i="64"/>
  <c r="J39" i="64" s="1"/>
  <c r="AG39" i="64"/>
  <c r="Z39" i="64"/>
  <c r="E39" i="64" s="1"/>
  <c r="AB39" i="64"/>
  <c r="G39" i="64" s="1"/>
  <c r="AD39" i="64"/>
  <c r="I39" i="64" s="1"/>
  <c r="AF39" i="64"/>
  <c r="AH39" i="64"/>
  <c r="R41" i="64"/>
  <c r="X40" i="64"/>
  <c r="P43" i="64"/>
  <c r="AF47" i="69" l="1"/>
  <c r="AG47" i="69" s="1"/>
  <c r="AH47" i="69"/>
  <c r="AI47" i="69" s="1"/>
  <c r="I47" i="69"/>
  <c r="J47" i="69" s="1"/>
  <c r="G47" i="69"/>
  <c r="H47" i="69" s="1"/>
  <c r="AK47" i="69"/>
  <c r="AL47" i="69" s="1"/>
  <c r="AM47" i="69"/>
  <c r="AN47" i="69" s="1"/>
  <c r="N47" i="69"/>
  <c r="O47" i="69" s="1"/>
  <c r="L47" i="69"/>
  <c r="M47" i="69" s="1"/>
  <c r="AA45" i="69"/>
  <c r="AC45" i="69" s="1"/>
  <c r="C46" i="69"/>
  <c r="AA46" i="69" s="1"/>
  <c r="AC46" i="69" s="1"/>
  <c r="S47" i="69"/>
  <c r="T47" i="69" s="1"/>
  <c r="Q47" i="69"/>
  <c r="R47" i="69" s="1"/>
  <c r="X47" i="69"/>
  <c r="Y47" i="69" s="1"/>
  <c r="V47" i="69"/>
  <c r="W47" i="69" s="1"/>
  <c r="D47" i="69"/>
  <c r="E47" i="69" s="1"/>
  <c r="B47" i="69"/>
  <c r="Y40" i="64"/>
  <c r="D40" i="64" s="1"/>
  <c r="AA40" i="64"/>
  <c r="F40" i="64" s="1"/>
  <c r="AC40" i="64"/>
  <c r="H40" i="64" s="1"/>
  <c r="AE40" i="64"/>
  <c r="J40" i="64" s="1"/>
  <c r="AG40" i="64"/>
  <c r="Z40" i="64"/>
  <c r="E40" i="64" s="1"/>
  <c r="AB40" i="64"/>
  <c r="G40" i="64" s="1"/>
  <c r="AD40" i="64"/>
  <c r="I40" i="64" s="1"/>
  <c r="AF40" i="64"/>
  <c r="AH40" i="64"/>
  <c r="R42" i="64"/>
  <c r="X41" i="64"/>
  <c r="G48" i="69" l="1"/>
  <c r="H48" i="69" s="1"/>
  <c r="I48" i="69"/>
  <c r="J48" i="69" s="1"/>
  <c r="AM48" i="69"/>
  <c r="AN48" i="69" s="1"/>
  <c r="AK48" i="69"/>
  <c r="AL48" i="69" s="1"/>
  <c r="Q48" i="69"/>
  <c r="R48" i="69" s="1"/>
  <c r="S48" i="69"/>
  <c r="T48" i="69" s="1"/>
  <c r="V48" i="69"/>
  <c r="W48" i="69" s="1"/>
  <c r="X48" i="69"/>
  <c r="Y48" i="69" s="1"/>
  <c r="B48" i="69"/>
  <c r="D48" i="69"/>
  <c r="E48" i="69" s="1"/>
  <c r="AB46" i="69"/>
  <c r="AH48" i="69"/>
  <c r="AI48" i="69" s="1"/>
  <c r="AF48" i="69"/>
  <c r="AG48" i="69" s="1"/>
  <c r="L48" i="69"/>
  <c r="M48" i="69" s="1"/>
  <c r="N48" i="69"/>
  <c r="O48" i="69" s="1"/>
  <c r="C47" i="69"/>
  <c r="AB47" i="69" s="1"/>
  <c r="Y41" i="64"/>
  <c r="D41" i="64" s="1"/>
  <c r="AA41" i="64"/>
  <c r="F41" i="64" s="1"/>
  <c r="AC41" i="64"/>
  <c r="H41" i="64" s="1"/>
  <c r="AE41" i="64"/>
  <c r="J41" i="64" s="1"/>
  <c r="AG41" i="64"/>
  <c r="Z41" i="64"/>
  <c r="E41" i="64" s="1"/>
  <c r="AB41" i="64"/>
  <c r="G41" i="64" s="1"/>
  <c r="AD41" i="64"/>
  <c r="I41" i="64" s="1"/>
  <c r="AF41" i="64"/>
  <c r="AH41" i="64"/>
  <c r="R43" i="64"/>
  <c r="X43" i="64" s="1"/>
  <c r="X42" i="64"/>
  <c r="S49" i="69" l="1"/>
  <c r="T49" i="69" s="1"/>
  <c r="Q49" i="69"/>
  <c r="R49" i="69" s="1"/>
  <c r="X49" i="69"/>
  <c r="Y49" i="69" s="1"/>
  <c r="V49" i="69"/>
  <c r="W49" i="69" s="1"/>
  <c r="D49" i="69"/>
  <c r="E49" i="69" s="1"/>
  <c r="B49" i="69"/>
  <c r="AA47" i="69"/>
  <c r="AC47" i="69" s="1"/>
  <c r="AF49" i="69"/>
  <c r="AG49" i="69" s="1"/>
  <c r="AH49" i="69"/>
  <c r="AI49" i="69" s="1"/>
  <c r="I49" i="69"/>
  <c r="J49" i="69" s="1"/>
  <c r="G49" i="69"/>
  <c r="H49" i="69" s="1"/>
  <c r="AK49" i="69"/>
  <c r="AL49" i="69" s="1"/>
  <c r="AM49" i="69"/>
  <c r="AN49" i="69" s="1"/>
  <c r="N49" i="69"/>
  <c r="O49" i="69" s="1"/>
  <c r="L49" i="69"/>
  <c r="M49" i="69" s="1"/>
  <c r="C48" i="69"/>
  <c r="AA48" i="69" s="1"/>
  <c r="AC48" i="69" s="1"/>
  <c r="Y43" i="64"/>
  <c r="D43" i="64" s="1"/>
  <c r="AA43" i="64"/>
  <c r="F43" i="64" s="1"/>
  <c r="AC43" i="64"/>
  <c r="H43" i="64" s="1"/>
  <c r="AE43" i="64"/>
  <c r="J43" i="64" s="1"/>
  <c r="AG43" i="64"/>
  <c r="Z43" i="64"/>
  <c r="E43" i="64" s="1"/>
  <c r="AB43" i="64"/>
  <c r="G43" i="64" s="1"/>
  <c r="AD43" i="64"/>
  <c r="I43" i="64" s="1"/>
  <c r="AF43" i="64"/>
  <c r="AH43" i="64"/>
  <c r="Y42" i="64"/>
  <c r="D42" i="64" s="1"/>
  <c r="AA42" i="64"/>
  <c r="F42" i="64" s="1"/>
  <c r="AC42" i="64"/>
  <c r="H42" i="64" s="1"/>
  <c r="AE42" i="64"/>
  <c r="J42" i="64" s="1"/>
  <c r="AG42" i="64"/>
  <c r="Z42" i="64"/>
  <c r="E42" i="64" s="1"/>
  <c r="AB42" i="64"/>
  <c r="G42" i="64" s="1"/>
  <c r="AD42" i="64"/>
  <c r="I42" i="64" s="1"/>
  <c r="AF42" i="64"/>
  <c r="AH42" i="64"/>
  <c r="AB48" i="69" l="1"/>
  <c r="AF50" i="69"/>
  <c r="AG50" i="69" s="1"/>
  <c r="AH50" i="69"/>
  <c r="AI50" i="69" s="1"/>
  <c r="S50" i="69"/>
  <c r="T50" i="69" s="1"/>
  <c r="Q50" i="69"/>
  <c r="R50" i="69" s="1"/>
  <c r="X50" i="69"/>
  <c r="Y50" i="69" s="1"/>
  <c r="V50" i="69"/>
  <c r="W50" i="69" s="1"/>
  <c r="B50" i="69"/>
  <c r="D50" i="69"/>
  <c r="E50" i="69" s="1"/>
  <c r="S51" i="69"/>
  <c r="Q51" i="69"/>
  <c r="X51" i="69"/>
  <c r="V51" i="69"/>
  <c r="D51" i="69"/>
  <c r="B51" i="69"/>
  <c r="C49" i="69"/>
  <c r="AB49" i="69" s="1"/>
  <c r="G50" i="69"/>
  <c r="H50" i="69" s="1"/>
  <c r="I50" i="69"/>
  <c r="J50" i="69" s="1"/>
  <c r="AK50" i="69"/>
  <c r="AL50" i="69" s="1"/>
  <c r="AM50" i="69"/>
  <c r="AN50" i="69" s="1"/>
  <c r="L50" i="69"/>
  <c r="M50" i="69" s="1"/>
  <c r="N50" i="69"/>
  <c r="O50" i="69" s="1"/>
  <c r="AH51" i="69"/>
  <c r="AF51" i="69"/>
  <c r="I51" i="69"/>
  <c r="G51" i="69"/>
  <c r="AM51" i="69"/>
  <c r="AK51" i="69"/>
  <c r="N51" i="69"/>
  <c r="L51" i="69"/>
  <c r="AL51" i="69" l="1"/>
  <c r="AL11" i="69"/>
  <c r="H51" i="69"/>
  <c r="H11" i="69"/>
  <c r="AG51" i="69"/>
  <c r="AG11" i="69"/>
  <c r="C51" i="69"/>
  <c r="C11" i="69"/>
  <c r="W51" i="69"/>
  <c r="W11" i="69"/>
  <c r="R51" i="69"/>
  <c r="R11" i="69"/>
  <c r="M51" i="69"/>
  <c r="M11" i="69"/>
  <c r="O51" i="69"/>
  <c r="O11" i="69"/>
  <c r="AN51" i="69"/>
  <c r="AN11" i="69"/>
  <c r="J51" i="69"/>
  <c r="J11" i="69"/>
  <c r="AI51" i="69"/>
  <c r="AI11" i="69"/>
  <c r="AA49" i="69"/>
  <c r="AC49" i="69" s="1"/>
  <c r="E51" i="69"/>
  <c r="E11" i="69"/>
  <c r="Y51" i="69"/>
  <c r="Y11" i="69"/>
  <c r="T51" i="69"/>
  <c r="T11" i="69"/>
  <c r="C50" i="69"/>
  <c r="AA50" i="69" s="1"/>
  <c r="AC50" i="69" s="1"/>
  <c r="AB51" i="69" l="1"/>
  <c r="AA51" i="69"/>
  <c r="AC51" i="69" s="1"/>
  <c r="AB50" i="69"/>
</calcChain>
</file>

<file path=xl/sharedStrings.xml><?xml version="1.0" encoding="utf-8"?>
<sst xmlns="http://schemas.openxmlformats.org/spreadsheetml/2006/main" count="257" uniqueCount="113">
  <si>
    <t>A</t>
  </si>
  <si>
    <t>Classe</t>
  </si>
  <si>
    <t>N°</t>
  </si>
  <si>
    <t>Français</t>
  </si>
  <si>
    <t>Score</t>
  </si>
  <si>
    <t>Commune :</t>
  </si>
  <si>
    <t>Élève :</t>
  </si>
  <si>
    <t>%</t>
  </si>
  <si>
    <t>Détail item</t>
  </si>
  <si>
    <t>% items réussis</t>
  </si>
  <si>
    <t>Enseignant :</t>
  </si>
  <si>
    <t>Étab. :</t>
  </si>
  <si>
    <t>Réseau :</t>
  </si>
  <si>
    <t>NOM Prénom</t>
  </si>
  <si>
    <t>Tableau des résultats</t>
  </si>
  <si>
    <t>TOTAUX</t>
  </si>
  <si>
    <t>Nombre d'élèves dans la classe</t>
  </si>
  <si>
    <t>Nombre d'élèves évalués</t>
  </si>
  <si>
    <t>Total élèves</t>
  </si>
  <si>
    <t>Total élèves évalués</t>
  </si>
  <si>
    <t>Items</t>
  </si>
  <si>
    <t>Comprendre un texte dans son ensemble</t>
  </si>
  <si>
    <t>Reconnaitre le genre d’un texte</t>
  </si>
  <si>
    <t xml:space="preserve">Dégager l’essentiel d’un texte </t>
  </si>
  <si>
    <t>Identifier les désignations et les caractérisations d’un personnage</t>
  </si>
  <si>
    <t>Restituer la chronologie d’un texte non linéaire</t>
  </si>
  <si>
    <t>Relever des informations explicites dans un texte</t>
  </si>
  <si>
    <t>Mettre en relation plusieurs indices pour élaborer le sens d’un texte</t>
  </si>
  <si>
    <t>Emettre des hypothèses de lecture et les justifier</t>
  </si>
  <si>
    <t>Donner son avis sur un texte et le justifier</t>
  </si>
  <si>
    <t>Longueur suffisante</t>
  </si>
  <si>
    <t>Produire un récit</t>
  </si>
  <si>
    <t>Planifier</t>
  </si>
  <si>
    <t>Prendre en compte les éléments proposés</t>
  </si>
  <si>
    <t>Progression des informations</t>
  </si>
  <si>
    <t>Choix et cohérences énonciatifs</t>
  </si>
  <si>
    <t>Cohérence dans l’emploi des temps</t>
  </si>
  <si>
    <t>Cohérence dans l’emploi des substituts</t>
  </si>
  <si>
    <t>Utiliser un lexique pertinent</t>
  </si>
  <si>
    <t>Adopter une graphie lisible et une mise en page pertinente</t>
  </si>
  <si>
    <t>Comprendre l’organisation logique d’un texte</t>
  </si>
  <si>
    <t>Construire et vérifier le sens d’un texte lu</t>
  </si>
  <si>
    <t>Raconter de façon claire et organisée en respectant la consigne</t>
  </si>
  <si>
    <t>Assurer la cohérence de son récit</t>
  </si>
  <si>
    <t>S’exprimer dans une langue correcte et adaptée, en respectant les codes de l’écrit</t>
  </si>
  <si>
    <t>Préparer ses écrits, les reprendre pour les améliorer</t>
  </si>
  <si>
    <t>Corriger son texte</t>
  </si>
  <si>
    <t>Réviser : Préciser pour son lecteur ses intentions et sa pensée</t>
  </si>
  <si>
    <t>Utiliser à bon escient les principales règles grammaticales et orthographiques</t>
  </si>
  <si>
    <t>Taux de réussite</t>
  </si>
  <si>
    <t>Taux de réussite partielle</t>
  </si>
  <si>
    <t>Taux de réussite
de la composante</t>
  </si>
  <si>
    <t>Taux de réussite
de la compétence</t>
  </si>
  <si>
    <t>Compétence</t>
  </si>
  <si>
    <t>Numéro de compétence</t>
  </si>
  <si>
    <t>Numéro de composante</t>
  </si>
  <si>
    <t>Composante</t>
  </si>
  <si>
    <t>N° item</t>
  </si>
  <si>
    <r>
      <t xml:space="preserve">Tri des items
</t>
    </r>
    <r>
      <rPr>
        <b/>
        <i/>
        <sz val="12"/>
        <color indexed="9"/>
        <rFont val="Arial"/>
        <family val="2"/>
      </rPr>
      <t>(remarque : pour pouvoir utiliser cette fiche et les boutons vous devez autoriser les macros)</t>
    </r>
  </si>
  <si>
    <t>Compétences</t>
  </si>
  <si>
    <t>Composantes</t>
  </si>
  <si>
    <t>Appartient à la comp. n°</t>
  </si>
  <si>
    <t>NOM</t>
  </si>
  <si>
    <t>Prénom</t>
  </si>
  <si>
    <t>Code de saisie :</t>
  </si>
  <si>
    <t>Codes</t>
  </si>
  <si>
    <t>1 / 9 / 0 / A</t>
  </si>
  <si>
    <t>1 / 4 / 9 / 0 / A</t>
  </si>
  <si>
    <t>Si vous souhaitez mettre à jour les données de ce tableau (nom, prénom, classe, items…), faites-le dans l'onglet « Accueil ».</t>
  </si>
  <si>
    <t>Réponse(s) attendue(s)</t>
  </si>
  <si>
    <t>Réussite partielle sans erreur</t>
  </si>
  <si>
    <t>Réussite partielle avec erreur</t>
  </si>
  <si>
    <t>Autres réponses</t>
  </si>
  <si>
    <t>Absence de réponse</t>
  </si>
  <si>
    <t>Élève absent</t>
  </si>
  <si>
    <t>Saisies possibles</t>
  </si>
  <si>
    <t>(par défaut)</t>
  </si>
  <si>
    <t>Codage</t>
  </si>
  <si>
    <t>Z</t>
  </si>
  <si>
    <t>T</t>
  </si>
  <si>
    <t>Couleurs des chiffres</t>
  </si>
  <si>
    <t>Total items validés CP 1</t>
  </si>
  <si>
    <t>Total items validés CP 2</t>
  </si>
  <si>
    <t>Total items validés CP 3</t>
  </si>
  <si>
    <t>Total items validés CP 4</t>
  </si>
  <si>
    <t>Total items validés CP 5</t>
  </si>
  <si>
    <t>Total items validés CP 6</t>
  </si>
  <si>
    <t>Total items validés CP 7</t>
  </si>
  <si>
    <t>Total items validés CP 8</t>
  </si>
  <si>
    <t>Total items validés CP 9</t>
  </si>
  <si>
    <t>Total items validés CP 10</t>
  </si>
  <si>
    <t>Total items passés CP 1</t>
  </si>
  <si>
    <t>Total items passés CP 2</t>
  </si>
  <si>
    <t>Total items passés CP 3</t>
  </si>
  <si>
    <t>Total items passés CP 4</t>
  </si>
  <si>
    <t>Total items passés CP 5</t>
  </si>
  <si>
    <t>Total items passés CP 6</t>
  </si>
  <si>
    <t>Total items passés CP 7</t>
  </si>
  <si>
    <t>Total items passés CP 8</t>
  </si>
  <si>
    <t>Total items passés CP 9</t>
  </si>
  <si>
    <t>Total items passés CP 10</t>
  </si>
  <si>
    <t>1 / 3 / 4 / 9 / 0 / A</t>
  </si>
  <si>
    <t>Nombre d'items évalués</t>
  </si>
  <si>
    <t>Nombre d'items validés</t>
  </si>
  <si>
    <t>Modifiez les cellules jaunes ; les autres seront automatiquement recalculées. Ces modifications se répercutent sur l'organisation des groupes de besoins.</t>
  </si>
  <si>
    <r>
      <t>2</t>
    </r>
    <r>
      <rPr>
        <vertAlign val="superscript"/>
        <sz val="10"/>
        <color indexed="8"/>
        <rFont val="Calibri"/>
        <family val="2"/>
      </rPr>
      <t xml:space="preserve">e </t>
    </r>
    <r>
      <rPr>
        <sz val="10"/>
        <color indexed="8"/>
        <rFont val="Calibri"/>
        <family val="2"/>
      </rPr>
      <t>secteur</t>
    </r>
  </si>
  <si>
    <r>
      <t>3</t>
    </r>
    <r>
      <rPr>
        <vertAlign val="superscript"/>
        <sz val="10"/>
        <color indexed="8"/>
        <rFont val="Calibri"/>
        <family val="2"/>
      </rPr>
      <t xml:space="preserve">e </t>
    </r>
    <r>
      <rPr>
        <sz val="10"/>
        <color indexed="8"/>
        <rFont val="Calibri"/>
        <family val="2"/>
      </rPr>
      <t>secteur</t>
    </r>
  </si>
  <si>
    <r>
      <t>4</t>
    </r>
    <r>
      <rPr>
        <vertAlign val="superscript"/>
        <sz val="10"/>
        <color indexed="8"/>
        <rFont val="Calibri"/>
        <family val="2"/>
      </rPr>
      <t xml:space="preserve">e </t>
    </r>
    <r>
      <rPr>
        <sz val="10"/>
        <color indexed="8"/>
        <rFont val="Calibri"/>
        <family val="2"/>
      </rPr>
      <t>secteur</t>
    </r>
  </si>
  <si>
    <r>
      <t>1</t>
    </r>
    <r>
      <rPr>
        <vertAlign val="superscript"/>
        <sz val="10"/>
        <color indexed="8"/>
        <rFont val="Calibri"/>
        <family val="2"/>
      </rPr>
      <t xml:space="preserve">er </t>
    </r>
    <r>
      <rPr>
        <sz val="10"/>
        <color indexed="8"/>
        <rFont val="Calibri"/>
        <family val="2"/>
      </rPr>
      <t>secteur</t>
    </r>
  </si>
  <si>
    <t>Paramétrage des groupes de besoins.</t>
  </si>
  <si>
    <t>TOTAL :</t>
  </si>
  <si>
    <r>
      <t>Évaluations français 5</t>
    </r>
    <r>
      <rPr>
        <b/>
        <vertAlign val="superscript"/>
        <sz val="12"/>
        <color theme="0"/>
        <rFont val="Arial"/>
        <family val="2"/>
      </rPr>
      <t>e</t>
    </r>
  </si>
  <si>
    <t>Nombre total d'items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</si>
</sst>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X"/>
  </numFmts>
  <fonts count="9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9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i/>
      <sz val="12"/>
      <color indexed="9"/>
      <name val="Arial"/>
      <family val="2"/>
    </font>
    <font>
      <i/>
      <sz val="14"/>
      <name val="Arial"/>
      <family val="2"/>
    </font>
    <font>
      <b/>
      <sz val="10"/>
      <color theme="5" tint="0.59999389629810485"/>
      <name val="Arial"/>
      <family val="2"/>
    </font>
    <font>
      <b/>
      <sz val="9"/>
      <color theme="3" tint="0.39997558519241921"/>
      <name val="Arial"/>
      <family val="2"/>
    </font>
    <font>
      <sz val="11"/>
      <color theme="1"/>
      <name val="Arial"/>
      <family val="2"/>
    </font>
    <font>
      <sz val="11"/>
      <color theme="3" tint="0.3999755851924192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sz val="13"/>
      <color rgb="FFFF0000"/>
      <name val="Arial"/>
      <family val="2"/>
    </font>
    <font>
      <b/>
      <sz val="8"/>
      <color rgb="FFCCFFCC"/>
      <name val="Arial"/>
      <family val="2"/>
    </font>
    <font>
      <i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CCECFF"/>
      <name val="Arial"/>
      <family val="2"/>
    </font>
    <font>
      <vertAlign val="superscript"/>
      <sz val="10"/>
      <color indexed="8"/>
      <name val="Calibri"/>
      <family val="2"/>
    </font>
    <font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rgb="FFFFCC99"/>
      <name val="Arial"/>
      <family val="2"/>
    </font>
    <font>
      <b/>
      <sz val="8"/>
      <color rgb="FFFFCCFF"/>
      <name val="Arial"/>
      <family val="2"/>
    </font>
    <font>
      <b/>
      <vertAlign val="superscript"/>
      <sz val="12"/>
      <color theme="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34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2"/>
      </patternFill>
    </fill>
    <fill>
      <patternFill patternType="solid">
        <fgColor rgb="FFFFFF00"/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00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9" fontId="33" fillId="2" borderId="1" applyBorder="0">
      <alignment horizontal="center" vertical="center"/>
      <protection hidden="1"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2" fillId="22" borderId="4" applyNumberFormat="0" applyAlignment="0" applyProtection="0"/>
    <xf numFmtId="0" fontId="40" fillId="8" borderId="2" applyNumberFormat="0" applyAlignment="0" applyProtection="0"/>
    <xf numFmtId="0" fontId="41" fillId="4" borderId="0" applyNumberFormat="0" applyBorder="0" applyAlignment="0" applyProtection="0"/>
    <xf numFmtId="0" fontId="4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43" fillId="5" borderId="0" applyNumberFormat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4" borderId="10" applyNumberFormat="0" applyAlignment="0" applyProtection="0"/>
  </cellStyleXfs>
  <cellXfs count="464">
    <xf numFmtId="0" fontId="0" fillId="0" borderId="0" xfId="0"/>
    <xf numFmtId="0" fontId="2" fillId="0" borderId="0" xfId="33" applyProtection="1">
      <protection hidden="1"/>
    </xf>
    <xf numFmtId="0" fontId="2" fillId="0" borderId="0" xfId="33" applyAlignment="1" applyProtection="1">
      <alignment horizontal="center"/>
      <protection hidden="1"/>
    </xf>
    <xf numFmtId="0" fontId="2" fillId="25" borderId="0" xfId="34" applyFill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35" applyProtection="1">
      <protection hidden="1"/>
    </xf>
    <xf numFmtId="0" fontId="2" fillId="0" borderId="0" xfId="35" applyFont="1" applyFill="1" applyBorder="1" applyAlignment="1" applyProtection="1">
      <alignment vertical="center"/>
      <protection hidden="1"/>
    </xf>
    <xf numFmtId="0" fontId="24" fillId="0" borderId="0" xfId="35" applyFont="1" applyFill="1" applyBorder="1" applyAlignment="1" applyProtection="1">
      <alignment vertical="center"/>
      <protection hidden="1"/>
    </xf>
    <xf numFmtId="0" fontId="2" fillId="0" borderId="0" xfId="35" applyFont="1" applyFill="1" applyAlignment="1" applyProtection="1">
      <alignment vertical="center"/>
      <protection hidden="1"/>
    </xf>
    <xf numFmtId="0" fontId="24" fillId="0" borderId="0" xfId="35" applyFont="1" applyFill="1" applyBorder="1" applyAlignment="1" applyProtection="1">
      <alignment horizontal="center" vertical="center"/>
      <protection hidden="1"/>
    </xf>
    <xf numFmtId="0" fontId="2" fillId="0" borderId="0" xfId="35" applyFont="1" applyFill="1" applyAlignment="1" applyProtection="1">
      <alignment horizontal="center" vertical="center"/>
      <protection hidden="1"/>
    </xf>
    <xf numFmtId="0" fontId="26" fillId="0" borderId="17" xfId="33" applyFont="1" applyFill="1" applyBorder="1" applyAlignment="1" applyProtection="1">
      <alignment horizontal="center" vertical="center"/>
      <protection hidden="1"/>
    </xf>
    <xf numFmtId="0" fontId="8" fillId="0" borderId="17" xfId="33" applyFont="1" applyBorder="1" applyAlignment="1" applyProtection="1">
      <alignment horizontal="center" vertical="center"/>
      <protection hidden="1"/>
    </xf>
    <xf numFmtId="0" fontId="12" fillId="0" borderId="0" xfId="33" applyFont="1" applyFill="1" applyBorder="1" applyAlignment="1" applyProtection="1">
      <alignment vertical="center"/>
      <protection hidden="1"/>
    </xf>
    <xf numFmtId="0" fontId="12" fillId="0" borderId="0" xfId="33" applyFont="1" applyFill="1" applyBorder="1" applyAlignment="1" applyProtection="1">
      <alignment horizontal="right" vertical="center"/>
      <protection hidden="1"/>
    </xf>
    <xf numFmtId="0" fontId="11" fillId="0" borderId="0" xfId="33" applyFont="1" applyFill="1" applyBorder="1" applyAlignment="1" applyProtection="1">
      <alignment horizontal="center" vertical="center"/>
      <protection hidden="1"/>
    </xf>
    <xf numFmtId="0" fontId="31" fillId="25" borderId="0" xfId="0" applyFont="1" applyFill="1" applyProtection="1">
      <protection hidden="1"/>
    </xf>
    <xf numFmtId="0" fontId="34" fillId="25" borderId="0" xfId="0" applyFont="1" applyFill="1" applyProtection="1">
      <protection hidden="1"/>
    </xf>
    <xf numFmtId="0" fontId="34" fillId="25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56" fillId="25" borderId="17" xfId="0" applyFont="1" applyFill="1" applyBorder="1" applyAlignment="1" applyProtection="1">
      <alignment horizontal="center" vertical="center"/>
      <protection hidden="1"/>
    </xf>
    <xf numFmtId="0" fontId="57" fillId="25" borderId="0" xfId="0" applyFont="1" applyFill="1" applyProtection="1">
      <protection hidden="1"/>
    </xf>
    <xf numFmtId="0" fontId="9" fillId="25" borderId="0" xfId="0" applyFont="1" applyFill="1" applyProtection="1">
      <protection hidden="1"/>
    </xf>
    <xf numFmtId="0" fontId="11" fillId="0" borderId="20" xfId="33" applyFont="1" applyBorder="1" applyAlignment="1" applyProtection="1">
      <alignment horizontal="right" vertical="center" indent="1"/>
      <protection hidden="1"/>
    </xf>
    <xf numFmtId="0" fontId="11" fillId="0" borderId="24" xfId="33" applyFont="1" applyBorder="1" applyAlignment="1" applyProtection="1">
      <alignment horizontal="right" vertical="center" indent="1"/>
      <protection hidden="1"/>
    </xf>
    <xf numFmtId="0" fontId="11" fillId="0" borderId="20" xfId="33" applyNumberFormat="1" applyFont="1" applyBorder="1" applyAlignment="1" applyProtection="1">
      <alignment horizontal="center" vertical="center" textRotation="90"/>
      <protection hidden="1"/>
    </xf>
    <xf numFmtId="0" fontId="11" fillId="0" borderId="14" xfId="33" applyFont="1" applyBorder="1" applyAlignment="1" applyProtection="1">
      <alignment horizontal="right" vertical="center" indent="1"/>
      <protection hidden="1"/>
    </xf>
    <xf numFmtId="0" fontId="11" fillId="0" borderId="21" xfId="33" applyFont="1" applyBorder="1" applyAlignment="1" applyProtection="1">
      <alignment horizontal="right" vertical="center" indent="1"/>
      <protection hidden="1"/>
    </xf>
    <xf numFmtId="0" fontId="3" fillId="0" borderId="17" xfId="33" applyFont="1" applyBorder="1" applyAlignment="1" applyProtection="1">
      <alignment horizontal="center" vertical="center"/>
      <protection hidden="1"/>
    </xf>
    <xf numFmtId="0" fontId="25" fillId="0" borderId="17" xfId="33" applyFont="1" applyFill="1" applyBorder="1" applyAlignment="1" applyProtection="1">
      <alignment horizontal="center" vertical="center" shrinkToFit="1"/>
      <protection hidden="1"/>
    </xf>
    <xf numFmtId="0" fontId="23" fillId="0" borderId="17" xfId="33" applyFont="1" applyFill="1" applyBorder="1" applyAlignment="1" applyProtection="1">
      <alignment horizontal="left" vertical="center" shrinkToFit="1"/>
      <protection hidden="1"/>
    </xf>
    <xf numFmtId="0" fontId="70" fillId="0" borderId="0" xfId="0" applyFont="1" applyBorder="1" applyAlignment="1" applyProtection="1">
      <alignment horizontal="left" vertical="center"/>
      <protection hidden="1"/>
    </xf>
    <xf numFmtId="0" fontId="8" fillId="0" borderId="17" xfId="33" applyNumberFormat="1" applyFont="1" applyBorder="1" applyAlignment="1" applyProtection="1">
      <alignment horizontal="center" vertical="center"/>
      <protection hidden="1"/>
    </xf>
    <xf numFmtId="0" fontId="12" fillId="0" borderId="13" xfId="33" applyFont="1" applyFill="1" applyBorder="1" applyAlignment="1" applyProtection="1">
      <alignment horizontal="right" vertical="center"/>
      <protection hidden="1"/>
    </xf>
    <xf numFmtId="0" fontId="11" fillId="0" borderId="13" xfId="33" applyFont="1" applyFill="1" applyBorder="1" applyAlignment="1" applyProtection="1">
      <alignment horizontal="center" vertical="center"/>
      <protection hidden="1"/>
    </xf>
    <xf numFmtId="0" fontId="12" fillId="0" borderId="13" xfId="33" applyFont="1" applyFill="1" applyBorder="1" applyAlignment="1" applyProtection="1">
      <alignment vertical="center"/>
      <protection hidden="1"/>
    </xf>
    <xf numFmtId="0" fontId="12" fillId="0" borderId="14" xfId="33" applyFont="1" applyFill="1" applyBorder="1" applyAlignment="1" applyProtection="1">
      <alignment vertical="center"/>
      <protection hidden="1"/>
    </xf>
    <xf numFmtId="0" fontId="12" fillId="0" borderId="15" xfId="33" applyFont="1" applyFill="1" applyBorder="1" applyAlignment="1" applyProtection="1">
      <alignment vertical="center"/>
      <protection hidden="1"/>
    </xf>
    <xf numFmtId="0" fontId="12" fillId="0" borderId="0" xfId="33" applyFont="1" applyAlignment="1" applyProtection="1">
      <alignment vertical="center"/>
      <protection hidden="1"/>
    </xf>
    <xf numFmtId="0" fontId="12" fillId="0" borderId="16" xfId="33" applyFont="1" applyFill="1" applyBorder="1" applyAlignment="1" applyProtection="1">
      <alignment vertical="center"/>
      <protection hidden="1"/>
    </xf>
    <xf numFmtId="0" fontId="3" fillId="0" borderId="0" xfId="33" applyFont="1" applyAlignment="1" applyProtection="1">
      <alignment horizontal="center" vertical="center"/>
      <protection hidden="1"/>
    </xf>
    <xf numFmtId="0" fontId="11" fillId="0" borderId="24" xfId="33" applyFont="1" applyBorder="1" applyAlignment="1" applyProtection="1">
      <alignment horizontal="right" vertical="center"/>
      <protection hidden="1"/>
    </xf>
    <xf numFmtId="0" fontId="71" fillId="0" borderId="25" xfId="0" applyFont="1" applyBorder="1" applyAlignment="1" applyProtection="1">
      <alignment vertical="center"/>
      <protection hidden="1"/>
    </xf>
    <xf numFmtId="0" fontId="71" fillId="0" borderId="0" xfId="0" applyFont="1" applyBorder="1" applyAlignment="1" applyProtection="1">
      <alignment horizontal="left" vertical="center"/>
      <protection hidden="1"/>
    </xf>
    <xf numFmtId="0" fontId="18" fillId="29" borderId="17" xfId="0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72" fillId="0" borderId="0" xfId="0" applyFont="1" applyBorder="1" applyAlignment="1" applyProtection="1">
      <alignment vertical="center"/>
      <protection hidden="1"/>
    </xf>
    <xf numFmtId="0" fontId="60" fillId="0" borderId="0" xfId="33" applyFont="1" applyBorder="1" applyAlignment="1" applyProtection="1">
      <alignment vertical="center"/>
      <protection hidden="1"/>
    </xf>
    <xf numFmtId="0" fontId="3" fillId="30" borderId="17" xfId="33" applyFont="1" applyFill="1" applyBorder="1" applyAlignment="1" applyProtection="1">
      <alignment horizontal="center" vertical="center" wrapText="1"/>
      <protection hidden="1"/>
    </xf>
    <xf numFmtId="0" fontId="60" fillId="0" borderId="0" xfId="33" applyFont="1" applyAlignment="1" applyProtection="1">
      <alignment vertical="center"/>
      <protection hidden="1"/>
    </xf>
    <xf numFmtId="0" fontId="60" fillId="0" borderId="23" xfId="33" applyFont="1" applyBorder="1" applyAlignment="1" applyProtection="1">
      <alignment vertical="center"/>
      <protection hidden="1"/>
    </xf>
    <xf numFmtId="0" fontId="60" fillId="0" borderId="24" xfId="33" applyFont="1" applyBorder="1" applyAlignment="1" applyProtection="1">
      <alignment vertical="center"/>
      <protection hidden="1"/>
    </xf>
    <xf numFmtId="0" fontId="60" fillId="0" borderId="12" xfId="33" applyFont="1" applyBorder="1" applyAlignment="1" applyProtection="1">
      <alignment vertical="center"/>
      <protection hidden="1"/>
    </xf>
    <xf numFmtId="0" fontId="60" fillId="0" borderId="18" xfId="33" applyFont="1" applyBorder="1" applyAlignment="1" applyProtection="1">
      <alignment vertical="center"/>
      <protection hidden="1"/>
    </xf>
    <xf numFmtId="0" fontId="12" fillId="0" borderId="12" xfId="33" applyFont="1" applyBorder="1" applyAlignment="1" applyProtection="1">
      <alignment vertical="center"/>
      <protection hidden="1"/>
    </xf>
    <xf numFmtId="0" fontId="12" fillId="0" borderId="13" xfId="33" applyFont="1" applyBorder="1" applyAlignment="1" applyProtection="1">
      <alignment vertical="center"/>
      <protection hidden="1"/>
    </xf>
    <xf numFmtId="0" fontId="74" fillId="30" borderId="24" xfId="33" applyFont="1" applyFill="1" applyBorder="1" applyAlignment="1" applyProtection="1">
      <alignment vertical="center"/>
      <protection hidden="1"/>
    </xf>
    <xf numFmtId="0" fontId="75" fillId="30" borderId="24" xfId="33" applyFont="1" applyFill="1" applyBorder="1" applyAlignment="1" applyProtection="1">
      <alignment horizontal="right" vertical="center"/>
      <protection hidden="1"/>
    </xf>
    <xf numFmtId="0" fontId="76" fillId="30" borderId="24" xfId="33" applyFont="1" applyFill="1" applyBorder="1" applyAlignment="1" applyProtection="1">
      <alignment horizontal="right" vertical="center" indent="1"/>
      <protection hidden="1"/>
    </xf>
    <xf numFmtId="164" fontId="76" fillId="30" borderId="11" xfId="33" applyNumberFormat="1" applyFont="1" applyFill="1" applyBorder="1" applyAlignment="1" applyProtection="1">
      <alignment horizontal="center" vertical="center" shrinkToFit="1"/>
      <protection hidden="1"/>
    </xf>
    <xf numFmtId="0" fontId="10" fillId="32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58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26" xfId="0" applyNumberFormat="1" applyFont="1" applyFill="1" applyBorder="1" applyAlignment="1" applyProtection="1">
      <alignment horizontal="center" vertical="center" wrapText="1"/>
      <protection hidden="1"/>
    </xf>
    <xf numFmtId="9" fontId="15" fillId="0" borderId="26" xfId="0" applyNumberFormat="1" applyFont="1" applyFill="1" applyBorder="1" applyAlignment="1" applyProtection="1">
      <alignment horizontal="center" vertical="center"/>
      <protection hidden="1"/>
    </xf>
    <xf numFmtId="9" fontId="1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32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58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17" xfId="0" applyNumberFormat="1" applyFont="1" applyFill="1" applyBorder="1" applyAlignment="1" applyProtection="1">
      <alignment horizontal="center" vertical="center" wrapText="1"/>
      <protection hidden="1"/>
    </xf>
    <xf numFmtId="9" fontId="15" fillId="0" borderId="17" xfId="0" applyNumberFormat="1" applyFont="1" applyFill="1" applyBorder="1" applyAlignment="1" applyProtection="1">
      <alignment horizontal="center" vertical="center"/>
      <protection hidden="1"/>
    </xf>
    <xf numFmtId="9" fontId="1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58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28" xfId="0" applyNumberFormat="1" applyFont="1" applyFill="1" applyBorder="1" applyAlignment="1" applyProtection="1">
      <alignment horizontal="center" vertical="center" wrapText="1"/>
      <protection hidden="1"/>
    </xf>
    <xf numFmtId="9" fontId="15" fillId="0" borderId="28" xfId="0" applyNumberFormat="1" applyFont="1" applyFill="1" applyBorder="1" applyAlignment="1" applyProtection="1">
      <alignment horizontal="center" vertical="center"/>
      <protection hidden="1"/>
    </xf>
    <xf numFmtId="9" fontId="1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29" fillId="0" borderId="0" xfId="0" applyFont="1" applyBorder="1" applyAlignment="1" applyProtection="1">
      <alignment horizontal="center" vertical="center" shrinkToFit="1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vertical="center" shrinkToFit="1"/>
      <protection hidden="1"/>
    </xf>
    <xf numFmtId="0" fontId="62" fillId="0" borderId="0" xfId="0" applyFont="1" applyAlignment="1" applyProtection="1">
      <alignment vertical="center"/>
      <protection hidden="1"/>
    </xf>
    <xf numFmtId="0" fontId="72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2" fillId="0" borderId="30" xfId="35" applyFont="1" applyFill="1" applyBorder="1" applyAlignment="1" applyProtection="1">
      <alignment horizontal="center" vertical="center"/>
      <protection hidden="1"/>
    </xf>
    <xf numFmtId="0" fontId="25" fillId="0" borderId="17" xfId="35" applyFont="1" applyFill="1" applyBorder="1" applyAlignment="1" applyProtection="1">
      <alignment vertical="center"/>
      <protection hidden="1"/>
    </xf>
    <xf numFmtId="0" fontId="60" fillId="38" borderId="17" xfId="35" applyFont="1" applyFill="1" applyBorder="1" applyAlignment="1" applyProtection="1">
      <alignment horizontal="center" vertical="center" textRotation="90" wrapText="1"/>
      <protection hidden="1"/>
    </xf>
    <xf numFmtId="0" fontId="8" fillId="39" borderId="13" xfId="33" applyFont="1" applyFill="1" applyBorder="1" applyAlignment="1" applyProtection="1">
      <alignment horizontal="center" vertical="center" wrapText="1"/>
      <protection hidden="1"/>
    </xf>
    <xf numFmtId="0" fontId="8" fillId="39" borderId="0" xfId="33" applyFont="1" applyFill="1" applyBorder="1" applyAlignment="1" applyProtection="1">
      <alignment horizontal="center" vertical="center" wrapText="1"/>
      <protection hidden="1"/>
    </xf>
    <xf numFmtId="0" fontId="12" fillId="40" borderId="0" xfId="33" applyFont="1" applyFill="1" applyBorder="1" applyAlignment="1" applyProtection="1">
      <alignment vertical="center"/>
      <protection hidden="1"/>
    </xf>
    <xf numFmtId="0" fontId="12" fillId="40" borderId="17" xfId="33" applyFont="1" applyFill="1" applyBorder="1" applyAlignment="1" applyProtection="1">
      <alignment horizontal="center" vertical="center"/>
      <protection hidden="1"/>
    </xf>
    <xf numFmtId="0" fontId="23" fillId="39" borderId="17" xfId="33" applyFont="1" applyFill="1" applyBorder="1" applyAlignment="1" applyProtection="1">
      <alignment horizontal="center" vertical="center" shrinkToFit="1"/>
      <protection hidden="1"/>
    </xf>
    <xf numFmtId="0" fontId="3" fillId="40" borderId="20" xfId="33" applyFont="1" applyFill="1" applyBorder="1" applyAlignment="1" applyProtection="1">
      <alignment horizontal="center" vertical="center"/>
      <protection hidden="1"/>
    </xf>
    <xf numFmtId="0" fontId="3" fillId="40" borderId="14" xfId="33" applyFont="1" applyFill="1" applyBorder="1" applyAlignment="1" applyProtection="1">
      <alignment horizontal="center" vertical="center"/>
      <protection hidden="1"/>
    </xf>
    <xf numFmtId="0" fontId="3" fillId="40" borderId="21" xfId="33" applyFont="1" applyFill="1" applyBorder="1" applyAlignment="1" applyProtection="1">
      <alignment horizontal="center" vertical="center"/>
      <protection hidden="1"/>
    </xf>
    <xf numFmtId="0" fontId="60" fillId="40" borderId="0" xfId="33" applyFont="1" applyFill="1" applyAlignment="1" applyProtection="1">
      <alignment horizontal="center" vertical="center"/>
      <protection hidden="1"/>
    </xf>
    <xf numFmtId="0" fontId="8" fillId="40" borderId="0" xfId="33" applyFont="1" applyFill="1" applyBorder="1" applyAlignment="1" applyProtection="1">
      <alignment horizontal="center" vertical="center" wrapText="1"/>
      <protection hidden="1"/>
    </xf>
    <xf numFmtId="0" fontId="12" fillId="40" borderId="0" xfId="33" applyFont="1" applyFill="1" applyBorder="1" applyAlignment="1" applyProtection="1">
      <alignment horizontal="center" vertical="center"/>
      <protection hidden="1"/>
    </xf>
    <xf numFmtId="0" fontId="27" fillId="40" borderId="0" xfId="33" applyFont="1" applyFill="1" applyBorder="1" applyAlignment="1" applyProtection="1">
      <alignment horizontal="center" vertical="center"/>
      <protection hidden="1"/>
    </xf>
    <xf numFmtId="0" fontId="2" fillId="40" borderId="0" xfId="35" applyFont="1" applyFill="1" applyBorder="1" applyAlignment="1" applyProtection="1">
      <alignment vertical="center"/>
      <protection hidden="1"/>
    </xf>
    <xf numFmtId="0" fontId="24" fillId="40" borderId="0" xfId="35" applyFont="1" applyFill="1" applyBorder="1" applyAlignment="1" applyProtection="1">
      <alignment horizontal="center" vertical="center"/>
      <protection hidden="1"/>
    </xf>
    <xf numFmtId="0" fontId="24" fillId="40" borderId="0" xfId="35" applyFont="1" applyFill="1" applyBorder="1" applyAlignment="1" applyProtection="1">
      <alignment vertical="center"/>
      <protection hidden="1"/>
    </xf>
    <xf numFmtId="0" fontId="3" fillId="40" borderId="0" xfId="35" applyFont="1" applyFill="1" applyBorder="1" applyAlignment="1" applyProtection="1">
      <alignment horizontal="center" vertical="center"/>
      <protection hidden="1"/>
    </xf>
    <xf numFmtId="0" fontId="30" fillId="40" borderId="0" xfId="35" applyFont="1" applyFill="1" applyBorder="1" applyAlignment="1" applyProtection="1">
      <alignment horizontal="center" vertical="center"/>
      <protection hidden="1"/>
    </xf>
    <xf numFmtId="0" fontId="2" fillId="40" borderId="0" xfId="35" applyFill="1" applyProtection="1">
      <protection hidden="1"/>
    </xf>
    <xf numFmtId="0" fontId="72" fillId="40" borderId="0" xfId="0" applyFont="1" applyFill="1" applyAlignment="1" applyProtection="1">
      <alignment horizontal="center" vertical="center"/>
      <protection hidden="1"/>
    </xf>
    <xf numFmtId="0" fontId="60" fillId="41" borderId="17" xfId="35" applyFont="1" applyFill="1" applyBorder="1" applyAlignment="1" applyProtection="1">
      <alignment horizontal="center" vertical="center" textRotation="90" wrapText="1"/>
      <protection hidden="1"/>
    </xf>
    <xf numFmtId="0" fontId="30" fillId="40" borderId="17" xfId="35" applyFont="1" applyFill="1" applyBorder="1" applyAlignment="1" applyProtection="1">
      <alignment horizontal="center" vertical="center"/>
      <protection hidden="1"/>
    </xf>
    <xf numFmtId="0" fontId="3" fillId="40" borderId="0" xfId="35" applyFont="1" applyFill="1" applyAlignment="1" applyProtection="1">
      <alignment horizontal="center" vertical="center"/>
      <protection hidden="1"/>
    </xf>
    <xf numFmtId="0" fontId="2" fillId="40" borderId="0" xfId="35" applyFont="1" applyFill="1" applyAlignment="1" applyProtection="1">
      <alignment vertical="center"/>
      <protection hidden="1"/>
    </xf>
    <xf numFmtId="0" fontId="30" fillId="40" borderId="0" xfId="35" applyFont="1" applyFill="1" applyAlignment="1" applyProtection="1">
      <alignment horizontal="center" vertical="center"/>
      <protection hidden="1"/>
    </xf>
    <xf numFmtId="0" fontId="67" fillId="40" borderId="17" xfId="35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2" fillId="40" borderId="11" xfId="33" applyFont="1" applyFill="1" applyBorder="1" applyAlignment="1" applyProtection="1">
      <alignment horizontal="center" vertical="center"/>
      <protection hidden="1"/>
    </xf>
    <xf numFmtId="0" fontId="2" fillId="0" borderId="0" xfId="33" applyAlignment="1" applyProtection="1">
      <alignment horizontal="left"/>
      <protection hidden="1"/>
    </xf>
    <xf numFmtId="0" fontId="3" fillId="40" borderId="17" xfId="33" applyFont="1" applyFill="1" applyBorder="1" applyAlignment="1" applyProtection="1">
      <alignment horizontal="center" vertical="center" wrapText="1"/>
      <protection hidden="1"/>
    </xf>
    <xf numFmtId="0" fontId="26" fillId="40" borderId="17" xfId="33" applyFont="1" applyFill="1" applyBorder="1" applyAlignment="1" applyProtection="1">
      <alignment horizontal="center" vertical="center"/>
      <protection hidden="1"/>
    </xf>
    <xf numFmtId="0" fontId="3" fillId="40" borderId="0" xfId="33" applyFont="1" applyFill="1" applyAlignment="1" applyProtection="1">
      <alignment horizontal="center" vertical="center"/>
      <protection hidden="1"/>
    </xf>
    <xf numFmtId="0" fontId="11" fillId="40" borderId="24" xfId="33" applyFont="1" applyFill="1" applyBorder="1" applyAlignment="1" applyProtection="1">
      <alignment horizontal="right" vertical="center"/>
      <protection hidden="1"/>
    </xf>
    <xf numFmtId="0" fontId="75" fillId="40" borderId="24" xfId="33" applyFont="1" applyFill="1" applyBorder="1" applyAlignment="1" applyProtection="1">
      <alignment horizontal="right" vertical="center"/>
      <protection hidden="1"/>
    </xf>
    <xf numFmtId="0" fontId="60" fillId="40" borderId="0" xfId="33" applyFont="1" applyFill="1" applyAlignment="1" applyProtection="1">
      <alignment vertical="center"/>
      <protection hidden="1"/>
    </xf>
    <xf numFmtId="0" fontId="78" fillId="42" borderId="13" xfId="33" applyFont="1" applyFill="1" applyBorder="1" applyAlignment="1" applyProtection="1">
      <alignment horizontal="center" vertical="center"/>
      <protection hidden="1"/>
    </xf>
    <xf numFmtId="0" fontId="78" fillId="42" borderId="13" xfId="33" applyFont="1" applyFill="1" applyBorder="1" applyAlignment="1" applyProtection="1">
      <alignment horizontal="left" vertical="center"/>
      <protection hidden="1"/>
    </xf>
    <xf numFmtId="164" fontId="54" fillId="31" borderId="11" xfId="33" applyNumberFormat="1" applyFont="1" applyFill="1" applyBorder="1" applyAlignment="1" applyProtection="1">
      <alignment horizontal="center"/>
      <protection hidden="1"/>
    </xf>
    <xf numFmtId="0" fontId="55" fillId="31" borderId="11" xfId="33" applyFont="1" applyFill="1" applyBorder="1" applyAlignment="1" applyProtection="1">
      <alignment horizontal="center"/>
      <protection hidden="1"/>
    </xf>
    <xf numFmtId="0" fontId="32" fillId="31" borderId="11" xfId="33" applyFont="1" applyFill="1" applyBorder="1" applyAlignment="1" applyProtection="1">
      <alignment horizontal="left"/>
      <protection hidden="1"/>
    </xf>
    <xf numFmtId="0" fontId="55" fillId="31" borderId="17" xfId="33" applyFont="1" applyFill="1" applyBorder="1" applyAlignment="1" applyProtection="1">
      <alignment horizontal="center"/>
      <protection hidden="1"/>
    </xf>
    <xf numFmtId="0" fontId="3" fillId="31" borderId="17" xfId="33" applyFont="1" applyFill="1" applyBorder="1" applyAlignment="1" applyProtection="1">
      <alignment horizontal="center" vertical="center"/>
      <protection hidden="1"/>
    </xf>
    <xf numFmtId="0" fontId="3" fillId="31" borderId="17" xfId="33" applyFont="1" applyFill="1" applyBorder="1" applyAlignment="1" applyProtection="1">
      <alignment horizontal="left" vertical="center"/>
      <protection hidden="1"/>
    </xf>
    <xf numFmtId="164" fontId="72" fillId="0" borderId="0" xfId="0" applyNumberFormat="1" applyFont="1" applyAlignment="1" applyProtection="1">
      <alignment vertical="center"/>
      <protection hidden="1"/>
    </xf>
    <xf numFmtId="0" fontId="72" fillId="0" borderId="0" xfId="0" applyFont="1" applyAlignment="1" applyProtection="1">
      <alignment horizontal="left" vertical="center" indent="1"/>
      <protection hidden="1"/>
    </xf>
    <xf numFmtId="0" fontId="72" fillId="0" borderId="17" xfId="0" applyFont="1" applyFill="1" applyBorder="1" applyAlignment="1" applyProtection="1">
      <alignment horizontal="center" vertical="center"/>
      <protection hidden="1"/>
    </xf>
    <xf numFmtId="0" fontId="77" fillId="0" borderId="17" xfId="0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80" fillId="42" borderId="0" xfId="0" applyFont="1" applyFill="1" applyAlignment="1" applyProtection="1">
      <alignment horizontal="left" vertical="center" indent="1"/>
      <protection hidden="1"/>
    </xf>
    <xf numFmtId="0" fontId="79" fillId="0" borderId="0" xfId="0" applyFont="1" applyAlignment="1" applyProtection="1">
      <alignment horizontal="left" vertical="center"/>
      <protection hidden="1"/>
    </xf>
    <xf numFmtId="0" fontId="72" fillId="0" borderId="0" xfId="0" applyFont="1" applyFill="1" applyAlignment="1" applyProtection="1">
      <alignment horizontal="left" vertical="center" indent="1"/>
      <protection hidden="1"/>
    </xf>
    <xf numFmtId="0" fontId="81" fillId="44" borderId="0" xfId="0" applyFont="1" applyFill="1" applyAlignment="1" applyProtection="1">
      <alignment vertical="center"/>
      <protection hidden="1"/>
    </xf>
    <xf numFmtId="0" fontId="81" fillId="44" borderId="0" xfId="0" applyFont="1" applyFill="1" applyBorder="1" applyAlignment="1" applyProtection="1">
      <alignment vertical="center"/>
      <protection hidden="1"/>
    </xf>
    <xf numFmtId="0" fontId="81" fillId="0" borderId="0" xfId="0" applyFont="1" applyAlignment="1" applyProtection="1">
      <alignment vertical="center"/>
      <protection hidden="1"/>
    </xf>
    <xf numFmtId="0" fontId="13" fillId="0" borderId="17" xfId="33" applyFont="1" applyFill="1" applyBorder="1" applyAlignment="1" applyProtection="1">
      <alignment horizontal="center" vertical="center"/>
      <protection hidden="1"/>
    </xf>
    <xf numFmtId="0" fontId="72" fillId="44" borderId="0" xfId="0" applyFont="1" applyFill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left" vertical="center" indent="1" shrinkToFit="1"/>
      <protection hidden="1"/>
    </xf>
    <xf numFmtId="0" fontId="82" fillId="0" borderId="0" xfId="0" applyFont="1" applyAlignment="1" applyProtection="1">
      <alignment horizontal="left" vertical="center" indent="1" shrinkToFit="1"/>
      <protection hidden="1"/>
    </xf>
    <xf numFmtId="0" fontId="72" fillId="32" borderId="0" xfId="0" applyFont="1" applyFill="1" applyAlignment="1" applyProtection="1">
      <alignment horizontal="left" vertical="center" indent="1" shrinkToFit="1"/>
      <protection locked="0"/>
    </xf>
    <xf numFmtId="0" fontId="72" fillId="32" borderId="0" xfId="0" applyFont="1" applyFill="1" applyAlignment="1" applyProtection="1">
      <alignment horizontal="left" vertical="center" shrinkToFit="1"/>
      <protection locked="0"/>
    </xf>
    <xf numFmtId="0" fontId="72" fillId="32" borderId="0" xfId="0" applyFont="1" applyFill="1" applyAlignment="1" applyProtection="1">
      <alignment horizontal="center" vertical="center" shrinkToFit="1"/>
      <protection locked="0"/>
    </xf>
    <xf numFmtId="0" fontId="11" fillId="45" borderId="17" xfId="33" applyFont="1" applyFill="1" applyBorder="1" applyAlignment="1" applyProtection="1">
      <alignment vertical="center" shrinkToFit="1"/>
      <protection locked="0"/>
    </xf>
    <xf numFmtId="0" fontId="11" fillId="45" borderId="17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32" borderId="0" xfId="0" applyFont="1" applyFill="1" applyAlignment="1" applyProtection="1">
      <alignment horizontal="center" vertical="center"/>
      <protection locked="0"/>
    </xf>
    <xf numFmtId="0" fontId="80" fillId="42" borderId="0" xfId="0" applyFont="1" applyFill="1" applyAlignment="1" applyProtection="1">
      <alignment vertical="center"/>
      <protection hidden="1"/>
    </xf>
    <xf numFmtId="0" fontId="27" fillId="31" borderId="0" xfId="0" applyFont="1" applyFill="1" applyAlignment="1" applyProtection="1">
      <alignment horizontal="left" vertical="center" indent="1" shrinkToFit="1"/>
      <protection hidden="1"/>
    </xf>
    <xf numFmtId="0" fontId="27" fillId="31" borderId="0" xfId="0" applyFont="1" applyFill="1" applyAlignment="1" applyProtection="1">
      <alignment horizontal="center" vertical="center"/>
      <protection hidden="1"/>
    </xf>
    <xf numFmtId="0" fontId="27" fillId="40" borderId="0" xfId="0" applyFont="1" applyFill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12" fillId="0" borderId="32" xfId="33" applyFont="1" applyFill="1" applyBorder="1" applyAlignment="1" applyProtection="1">
      <alignment horizontal="right" vertical="center"/>
      <protection hidden="1"/>
    </xf>
    <xf numFmtId="0" fontId="12" fillId="0" borderId="18" xfId="33" applyFont="1" applyFill="1" applyBorder="1" applyAlignment="1" applyProtection="1">
      <alignment vertical="center"/>
      <protection hidden="1"/>
    </xf>
    <xf numFmtId="0" fontId="11" fillId="0" borderId="32" xfId="33" applyFont="1" applyFill="1" applyBorder="1" applyAlignment="1" applyProtection="1">
      <alignment horizontal="center" vertical="center"/>
      <protection hidden="1"/>
    </xf>
    <xf numFmtId="0" fontId="12" fillId="0" borderId="32" xfId="33" applyFont="1" applyFill="1" applyBorder="1" applyAlignment="1" applyProtection="1">
      <alignment vertical="center"/>
      <protection hidden="1"/>
    </xf>
    <xf numFmtId="0" fontId="12" fillId="0" borderId="32" xfId="33" applyFont="1" applyBorder="1" applyAlignment="1" applyProtection="1">
      <alignment vertical="center"/>
      <protection hidden="1"/>
    </xf>
    <xf numFmtId="0" fontId="27" fillId="0" borderId="32" xfId="33" applyFont="1" applyFill="1" applyBorder="1" applyAlignment="1" applyProtection="1">
      <alignment vertical="center"/>
      <protection hidden="1"/>
    </xf>
    <xf numFmtId="0" fontId="28" fillId="0" borderId="32" xfId="33" applyFont="1" applyFill="1" applyBorder="1" applyAlignment="1" applyProtection="1">
      <alignment vertical="center"/>
      <protection hidden="1"/>
    </xf>
    <xf numFmtId="0" fontId="27" fillId="0" borderId="32" xfId="33" applyFont="1" applyFill="1" applyBorder="1" applyAlignment="1" applyProtection="1">
      <alignment horizontal="right" vertical="center"/>
      <protection hidden="1"/>
    </xf>
    <xf numFmtId="0" fontId="27" fillId="0" borderId="21" xfId="33" applyFont="1" applyFill="1" applyBorder="1" applyAlignment="1" applyProtection="1">
      <alignment vertical="center"/>
      <protection hidden="1"/>
    </xf>
    <xf numFmtId="0" fontId="61" fillId="0" borderId="17" xfId="35" applyFont="1" applyFill="1" applyBorder="1" applyAlignment="1" applyProtection="1">
      <alignment horizontal="center" vertical="center" wrapText="1"/>
      <protection hidden="1"/>
    </xf>
    <xf numFmtId="0" fontId="81" fillId="0" borderId="0" xfId="33" applyFont="1" applyFill="1" applyBorder="1" applyAlignment="1" applyProtection="1">
      <alignment horizontal="center" vertical="center"/>
      <protection hidden="1"/>
    </xf>
    <xf numFmtId="0" fontId="81" fillId="0" borderId="0" xfId="33" applyFont="1" applyAlignment="1" applyProtection="1">
      <alignment horizontal="center" vertical="center"/>
      <protection hidden="1"/>
    </xf>
    <xf numFmtId="0" fontId="81" fillId="0" borderId="0" xfId="33" applyFont="1" applyAlignment="1" applyProtection="1">
      <alignment vertical="center"/>
      <protection hidden="1"/>
    </xf>
    <xf numFmtId="0" fontId="79" fillId="0" borderId="0" xfId="33" applyFont="1" applyFill="1" applyBorder="1" applyAlignment="1" applyProtection="1">
      <alignment horizontal="center" vertical="center"/>
      <protection hidden="1"/>
    </xf>
    <xf numFmtId="0" fontId="81" fillId="40" borderId="0" xfId="33" applyFont="1" applyFill="1" applyBorder="1" applyAlignment="1" applyProtection="1">
      <alignment horizontal="center" vertical="center"/>
      <protection hidden="1"/>
    </xf>
    <xf numFmtId="0" fontId="78" fillId="0" borderId="0" xfId="33" applyFont="1" applyAlignment="1" applyProtection="1">
      <alignment horizontal="center" vertical="center"/>
      <protection hidden="1"/>
    </xf>
    <xf numFmtId="0" fontId="78" fillId="0" borderId="0" xfId="33" applyFont="1" applyAlignment="1" applyProtection="1">
      <alignment vertical="center"/>
      <protection hidden="1"/>
    </xf>
    <xf numFmtId="0" fontId="79" fillId="0" borderId="0" xfId="0" applyFont="1" applyAlignment="1" applyProtection="1">
      <alignment vertical="center"/>
      <protection hidden="1"/>
    </xf>
    <xf numFmtId="0" fontId="79" fillId="0" borderId="0" xfId="0" applyFont="1" applyAlignment="1" applyProtection="1">
      <alignment horizontal="center" vertical="center" shrinkToFit="1"/>
      <protection hidden="1"/>
    </xf>
    <xf numFmtId="0" fontId="7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35" borderId="26" xfId="0" applyNumberFormat="1" applyFont="1" applyFill="1" applyBorder="1" applyAlignment="1" applyProtection="1">
      <alignment horizontal="center" vertical="center" wrapText="1"/>
      <protection hidden="1"/>
    </xf>
    <xf numFmtId="9" fontId="78" fillId="0" borderId="0" xfId="0" applyNumberFormat="1" applyFont="1" applyAlignment="1" applyProtection="1">
      <alignment horizontal="center" vertical="center"/>
      <protection hidden="1"/>
    </xf>
    <xf numFmtId="0" fontId="11" fillId="38" borderId="17" xfId="0" applyFont="1" applyFill="1" applyBorder="1" applyAlignment="1" applyProtection="1">
      <alignment horizontal="left" vertical="center"/>
      <protection hidden="1"/>
    </xf>
    <xf numFmtId="0" fontId="11" fillId="38" borderId="17" xfId="0" applyFont="1" applyFill="1" applyBorder="1" applyAlignment="1" applyProtection="1">
      <alignment horizontal="center" vertical="center"/>
      <protection hidden="1"/>
    </xf>
    <xf numFmtId="0" fontId="66" fillId="43" borderId="31" xfId="0" applyFont="1" applyFill="1" applyBorder="1" applyAlignment="1" applyProtection="1">
      <alignment horizontal="center" vertical="center" wrapText="1" shrinkToFit="1"/>
      <protection hidden="1"/>
    </xf>
    <xf numFmtId="0" fontId="77" fillId="0" borderId="17" xfId="0" applyFont="1" applyBorder="1" applyAlignment="1" applyProtection="1">
      <alignment horizontal="center" vertical="center" wrapText="1"/>
      <protection hidden="1"/>
    </xf>
    <xf numFmtId="0" fontId="77" fillId="0" borderId="26" xfId="0" applyFont="1" applyBorder="1" applyAlignment="1" applyProtection="1">
      <alignment horizontal="center" vertical="center" wrapText="1"/>
      <protection hidden="1"/>
    </xf>
    <xf numFmtId="0" fontId="77" fillId="0" borderId="28" xfId="0" applyFont="1" applyBorder="1" applyAlignment="1" applyProtection="1">
      <alignment horizontal="center" vertical="center" wrapText="1"/>
      <protection hidden="1"/>
    </xf>
    <xf numFmtId="0" fontId="4" fillId="0" borderId="17" xfId="33" applyNumberFormat="1" applyFont="1" applyFill="1" applyBorder="1" applyAlignment="1" applyProtection="1">
      <alignment horizontal="center" vertical="center"/>
      <protection locked="0"/>
    </xf>
    <xf numFmtId="164" fontId="12" fillId="0" borderId="17" xfId="35" applyNumberFormat="1" applyFont="1" applyFill="1" applyBorder="1" applyAlignment="1" applyProtection="1">
      <alignment horizontal="center" vertical="center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87" fillId="0" borderId="0" xfId="0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78" fillId="0" borderId="0" xfId="0" applyFont="1" applyAlignment="1" applyProtection="1">
      <alignment horizontal="center" vertical="center"/>
      <protection hidden="1"/>
    </xf>
    <xf numFmtId="0" fontId="78" fillId="0" borderId="0" xfId="0" applyFont="1" applyAlignment="1" applyProtection="1">
      <alignment vertical="center"/>
      <protection hidden="1"/>
    </xf>
    <xf numFmtId="0" fontId="5" fillId="29" borderId="17" xfId="33" applyFont="1" applyFill="1" applyBorder="1" applyAlignment="1" applyProtection="1">
      <alignment horizontal="center" vertical="center"/>
      <protection hidden="1"/>
    </xf>
    <xf numFmtId="0" fontId="19" fillId="40" borderId="13" xfId="33" applyFont="1" applyFill="1" applyBorder="1" applyAlignment="1" applyProtection="1">
      <alignment horizontal="center" vertical="center"/>
      <protection hidden="1"/>
    </xf>
    <xf numFmtId="0" fontId="2" fillId="40" borderId="17" xfId="35" applyFont="1" applyFill="1" applyBorder="1" applyAlignment="1" applyProtection="1">
      <alignment horizontal="center" vertical="center"/>
      <protection hidden="1"/>
    </xf>
    <xf numFmtId="0" fontId="74" fillId="40" borderId="17" xfId="35" applyFont="1" applyFill="1" applyBorder="1" applyAlignment="1" applyProtection="1">
      <alignment horizontal="center" vertical="center"/>
      <protection hidden="1"/>
    </xf>
    <xf numFmtId="0" fontId="2" fillId="40" borderId="0" xfId="35" applyFont="1" applyFill="1" applyBorder="1" applyAlignment="1" applyProtection="1">
      <alignment horizontal="center" vertical="center" textRotation="90"/>
      <protection hidden="1"/>
    </xf>
    <xf numFmtId="0" fontId="74" fillId="40" borderId="0" xfId="35" applyFont="1" applyFill="1" applyBorder="1" applyAlignment="1" applyProtection="1">
      <alignment horizontal="center" vertical="center" textRotation="90"/>
      <protection hidden="1"/>
    </xf>
    <xf numFmtId="0" fontId="12" fillId="40" borderId="13" xfId="33" applyFont="1" applyFill="1" applyBorder="1" applyAlignment="1" applyProtection="1">
      <alignment vertical="center"/>
      <protection hidden="1"/>
    </xf>
    <xf numFmtId="0" fontId="27" fillId="40" borderId="32" xfId="33" applyFont="1" applyFill="1" applyBorder="1" applyAlignment="1" applyProtection="1">
      <alignment vertical="center"/>
      <protection hidden="1"/>
    </xf>
    <xf numFmtId="164" fontId="11" fillId="0" borderId="28" xfId="35" applyNumberFormat="1" applyFont="1" applyFill="1" applyBorder="1" applyAlignment="1" applyProtection="1">
      <alignment horizontal="center" vertical="center"/>
      <protection hidden="1"/>
    </xf>
    <xf numFmtId="164" fontId="11" fillId="0" borderId="26" xfId="35" applyNumberFormat="1" applyFont="1" applyFill="1" applyBorder="1" applyAlignment="1" applyProtection="1">
      <alignment horizontal="center" vertical="center"/>
      <protection hidden="1"/>
    </xf>
    <xf numFmtId="164" fontId="11" fillId="0" borderId="17" xfId="35" applyNumberFormat="1" applyFont="1" applyFill="1" applyBorder="1" applyAlignment="1" applyProtection="1">
      <alignment horizontal="center" vertical="center"/>
      <protection hidden="1"/>
    </xf>
    <xf numFmtId="0" fontId="89" fillId="37" borderId="26" xfId="0" applyNumberFormat="1" applyFont="1" applyFill="1" applyBorder="1" applyAlignment="1" applyProtection="1">
      <alignment horizontal="center" vertical="center" wrapText="1"/>
      <protection hidden="1"/>
    </xf>
    <xf numFmtId="0" fontId="89" fillId="37" borderId="17" xfId="0" applyNumberFormat="1" applyFont="1" applyFill="1" applyBorder="1" applyAlignment="1" applyProtection="1">
      <alignment horizontal="center" vertical="center" wrapText="1"/>
      <protection hidden="1"/>
    </xf>
    <xf numFmtId="165" fontId="86" fillId="34" borderId="17" xfId="0" quotePrefix="1" applyNumberFormat="1" applyFont="1" applyFill="1" applyBorder="1" applyAlignment="1" applyProtection="1">
      <alignment horizontal="center" vertical="center" wrapText="1"/>
      <protection hidden="1"/>
    </xf>
    <xf numFmtId="0" fontId="72" fillId="40" borderId="0" xfId="0" applyFont="1" applyFill="1" applyAlignment="1" applyProtection="1">
      <alignment vertical="center"/>
      <protection hidden="1"/>
    </xf>
    <xf numFmtId="0" fontId="72" fillId="35" borderId="0" xfId="0" applyFont="1" applyFill="1" applyAlignment="1" applyProtection="1">
      <alignment horizontal="center" vertical="center"/>
      <protection hidden="1"/>
    </xf>
    <xf numFmtId="0" fontId="72" fillId="34" borderId="0" xfId="0" applyFont="1" applyFill="1" applyAlignment="1" applyProtection="1">
      <alignment horizontal="center" vertical="center"/>
      <protection hidden="1"/>
    </xf>
    <xf numFmtId="0" fontId="72" fillId="37" borderId="0" xfId="0" applyFont="1" applyFill="1" applyAlignment="1" applyProtection="1">
      <alignment horizontal="center" vertical="center"/>
      <protection hidden="1"/>
    </xf>
    <xf numFmtId="0" fontId="72" fillId="36" borderId="0" xfId="0" applyFont="1" applyFill="1" applyAlignment="1" applyProtection="1">
      <alignment horizontal="center" vertical="center"/>
      <protection hidden="1"/>
    </xf>
    <xf numFmtId="165" fontId="86" fillId="34" borderId="26" xfId="0" quotePrefix="1" applyNumberFormat="1" applyFont="1" applyFill="1" applyBorder="1" applyAlignment="1" applyProtection="1">
      <alignment horizontal="center" vertical="center" wrapText="1"/>
      <protection hidden="1"/>
    </xf>
    <xf numFmtId="165" fontId="86" fillId="34" borderId="28" xfId="0" quotePrefix="1" applyNumberFormat="1" applyFont="1" applyFill="1" applyBorder="1" applyAlignment="1" applyProtection="1">
      <alignment horizontal="center" vertical="center" wrapText="1"/>
      <protection hidden="1"/>
    </xf>
    <xf numFmtId="0" fontId="89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9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40" borderId="28" xfId="0" applyNumberFormat="1" applyFont="1" applyFill="1" applyBorder="1" applyAlignment="1" applyProtection="1">
      <alignment horizontal="center" vertical="center" wrapText="1"/>
      <protection hidden="1"/>
    </xf>
    <xf numFmtId="0" fontId="61" fillId="40" borderId="0" xfId="0" quotePrefix="1" applyFont="1" applyFill="1" applyAlignment="1" applyProtection="1">
      <alignment horizontal="center" vertical="center"/>
      <protection hidden="1"/>
    </xf>
    <xf numFmtId="0" fontId="72" fillId="40" borderId="0" xfId="0" applyFont="1" applyFill="1" applyBorder="1" applyAlignment="1" applyProtection="1">
      <alignment vertical="center"/>
      <protection hidden="1"/>
    </xf>
    <xf numFmtId="164" fontId="1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61" fillId="40" borderId="17" xfId="0" applyFont="1" applyFill="1" applyBorder="1" applyAlignment="1" applyProtection="1">
      <alignment horizontal="center" vertical="center"/>
      <protection hidden="1"/>
    </xf>
    <xf numFmtId="0" fontId="34" fillId="25" borderId="0" xfId="0" applyFont="1" applyFill="1" applyAlignment="1" applyProtection="1">
      <alignment horizontal="center"/>
      <protection hidden="1"/>
    </xf>
    <xf numFmtId="0" fontId="92" fillId="25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1" fillId="0" borderId="0" xfId="37" applyNumberFormat="1" applyFont="1" applyAlignment="1" applyProtection="1">
      <alignment horizontal="center"/>
      <protection hidden="1"/>
    </xf>
    <xf numFmtId="0" fontId="91" fillId="0" borderId="0" xfId="0" applyFont="1" applyProtection="1">
      <protection hidden="1"/>
    </xf>
    <xf numFmtId="9" fontId="9" fillId="0" borderId="0" xfId="37" applyFont="1" applyAlignment="1" applyProtection="1">
      <alignment horizontal="center"/>
      <protection hidden="1"/>
    </xf>
    <xf numFmtId="0" fontId="51" fillId="0" borderId="58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5" fillId="30" borderId="56" xfId="0" applyFont="1" applyFill="1" applyBorder="1" applyAlignment="1" applyProtection="1">
      <alignment horizontal="right" vertical="center" indent="1"/>
      <protection hidden="1"/>
    </xf>
    <xf numFmtId="0" fontId="88" fillId="30" borderId="20" xfId="0" applyFont="1" applyFill="1" applyBorder="1" applyAlignment="1" applyProtection="1">
      <alignment horizontal="center" vertical="center"/>
      <protection hidden="1"/>
    </xf>
    <xf numFmtId="0" fontId="15" fillId="47" borderId="23" xfId="0" applyFont="1" applyFill="1" applyBorder="1" applyAlignment="1" applyProtection="1">
      <alignment horizontal="right" vertical="center" indent="1"/>
      <protection hidden="1"/>
    </xf>
    <xf numFmtId="0" fontId="88" fillId="47" borderId="57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53" fillId="0" borderId="48" xfId="0" applyFont="1" applyFill="1" applyBorder="1" applyProtection="1">
      <protection hidden="1"/>
    </xf>
    <xf numFmtId="0" fontId="14" fillId="30" borderId="39" xfId="0" applyFont="1" applyFill="1" applyBorder="1" applyProtection="1">
      <protection hidden="1"/>
    </xf>
    <xf numFmtId="9" fontId="14" fillId="30" borderId="17" xfId="0" applyNumberFormat="1" applyFont="1" applyFill="1" applyBorder="1" applyAlignment="1" applyProtection="1">
      <alignment horizontal="center"/>
      <protection hidden="1"/>
    </xf>
    <xf numFmtId="0" fontId="14" fillId="47" borderId="17" xfId="0" applyFont="1" applyFill="1" applyBorder="1" applyProtection="1">
      <protection hidden="1"/>
    </xf>
    <xf numFmtId="9" fontId="14" fillId="47" borderId="53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9" fillId="0" borderId="20" xfId="0" applyFont="1" applyFill="1" applyBorder="1" applyProtection="1">
      <protection hidden="1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0" fontId="14" fillId="0" borderId="15" xfId="0" applyFont="1" applyFill="1" applyBorder="1" applyProtection="1">
      <protection hidden="1"/>
    </xf>
    <xf numFmtId="0" fontId="53" fillId="0" borderId="55" xfId="0" applyFont="1" applyFill="1" applyBorder="1" applyProtection="1">
      <protection hidden="1"/>
    </xf>
    <xf numFmtId="0" fontId="53" fillId="0" borderId="49" xfId="0" applyFont="1" applyFill="1" applyBorder="1" applyProtection="1">
      <protection hidden="1"/>
    </xf>
    <xf numFmtId="0" fontId="14" fillId="30" borderId="40" xfId="0" applyFont="1" applyFill="1" applyBorder="1" applyProtection="1">
      <protection hidden="1"/>
    </xf>
    <xf numFmtId="9" fontId="14" fillId="30" borderId="28" xfId="0" applyNumberFormat="1" applyFont="1" applyFill="1" applyBorder="1" applyAlignment="1" applyProtection="1">
      <alignment horizontal="center"/>
      <protection hidden="1"/>
    </xf>
    <xf numFmtId="0" fontId="14" fillId="47" borderId="28" xfId="0" applyFont="1" applyFill="1" applyBorder="1" applyProtection="1">
      <protection hidden="1"/>
    </xf>
    <xf numFmtId="9" fontId="14" fillId="47" borderId="54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56" fillId="26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9" fillId="43" borderId="11" xfId="0" applyFont="1" applyFill="1" applyBorder="1" applyAlignment="1" applyProtection="1">
      <alignment horizontal="center" vertical="center" wrapText="1" shrinkToFit="1"/>
      <protection hidden="1"/>
    </xf>
    <xf numFmtId="0" fontId="31" fillId="48" borderId="46" xfId="0" applyFont="1" applyFill="1" applyBorder="1" applyAlignment="1" applyProtection="1">
      <alignment horizontal="left" vertical="center"/>
      <protection hidden="1"/>
    </xf>
    <xf numFmtId="165" fontId="95" fillId="35" borderId="26" xfId="0" applyNumberFormat="1" applyFont="1" applyFill="1" applyBorder="1" applyAlignment="1" applyProtection="1">
      <alignment horizontal="center" vertical="center" wrapText="1"/>
      <protection hidden="1"/>
    </xf>
    <xf numFmtId="165" fontId="95" fillId="35" borderId="17" xfId="0" applyNumberFormat="1" applyFont="1" applyFill="1" applyBorder="1" applyAlignment="1" applyProtection="1">
      <alignment horizontal="center" vertical="center" wrapText="1"/>
      <protection hidden="1"/>
    </xf>
    <xf numFmtId="165" fontId="95" fillId="35" borderId="28" xfId="0" applyNumberFormat="1" applyFont="1" applyFill="1" applyBorder="1" applyAlignment="1" applyProtection="1">
      <alignment horizontal="center" vertical="center" wrapText="1"/>
      <protection hidden="1"/>
    </xf>
    <xf numFmtId="165" fontId="96" fillId="36" borderId="26" xfId="0" applyNumberFormat="1" applyFont="1" applyFill="1" applyBorder="1" applyAlignment="1" applyProtection="1">
      <alignment horizontal="center" vertical="center" wrapText="1"/>
      <protection hidden="1"/>
    </xf>
    <xf numFmtId="165" fontId="96" fillId="36" borderId="17" xfId="0" applyNumberFormat="1" applyFont="1" applyFill="1" applyBorder="1" applyAlignment="1" applyProtection="1">
      <alignment horizontal="center" vertical="center" wrapText="1"/>
      <protection hidden="1"/>
    </xf>
    <xf numFmtId="165" fontId="96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33" applyNumberFormat="1" applyFont="1" applyFill="1" applyBorder="1" applyAlignment="1" applyProtection="1">
      <alignment horizontal="center" vertical="center"/>
      <protection locked="0"/>
    </xf>
    <xf numFmtId="0" fontId="18" fillId="41" borderId="17" xfId="0" applyFont="1" applyFill="1" applyBorder="1" applyAlignment="1" applyProtection="1">
      <alignment horizontal="center" vertical="center"/>
      <protection hidden="1"/>
    </xf>
    <xf numFmtId="0" fontId="8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61" xfId="0" applyFont="1" applyBorder="1" applyAlignment="1" applyProtection="1">
      <alignment vertical="center"/>
      <protection hidden="1"/>
    </xf>
    <xf numFmtId="0" fontId="85" fillId="32" borderId="19" xfId="0" applyFont="1" applyFill="1" applyBorder="1" applyAlignment="1" applyProtection="1">
      <alignment horizontal="center" vertical="center" shrinkToFit="1"/>
      <protection locked="0"/>
    </xf>
    <xf numFmtId="164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93" fillId="0" borderId="67" xfId="0" applyFont="1" applyBorder="1" applyAlignment="1" applyProtection="1">
      <alignment vertical="center"/>
      <protection hidden="1"/>
    </xf>
    <xf numFmtId="0" fontId="14" fillId="0" borderId="68" xfId="0" applyFont="1" applyBorder="1" applyAlignment="1" applyProtection="1">
      <alignment vertical="center"/>
      <protection hidden="1"/>
    </xf>
    <xf numFmtId="0" fontId="77" fillId="0" borderId="17" xfId="0" applyFont="1" applyBorder="1" applyAlignment="1" applyProtection="1">
      <alignment horizontal="center" vertical="center" wrapText="1"/>
      <protection hidden="1"/>
    </xf>
    <xf numFmtId="0" fontId="77" fillId="0" borderId="26" xfId="0" applyFont="1" applyBorder="1" applyAlignment="1" applyProtection="1">
      <alignment horizontal="center" vertical="center" wrapText="1"/>
      <protection hidden="1"/>
    </xf>
    <xf numFmtId="0" fontId="77" fillId="0" borderId="28" xfId="0" applyFont="1" applyBorder="1" applyAlignment="1" applyProtection="1">
      <alignment horizontal="center" vertical="center" wrapText="1"/>
      <protection hidden="1"/>
    </xf>
    <xf numFmtId="164" fontId="11" fillId="0" borderId="17" xfId="35" applyNumberFormat="1" applyFont="1" applyFill="1" applyBorder="1" applyAlignment="1" applyProtection="1">
      <alignment horizontal="center" vertical="center" shrinkToFit="1"/>
      <protection hidden="1"/>
    </xf>
    <xf numFmtId="164" fontId="11" fillId="0" borderId="28" xfId="35" applyNumberFormat="1" applyFont="1" applyFill="1" applyBorder="1" applyAlignment="1" applyProtection="1">
      <alignment horizontal="center" vertical="center" shrinkToFit="1"/>
      <protection hidden="1"/>
    </xf>
    <xf numFmtId="0" fontId="4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8" xfId="0" applyNumberFormat="1" applyFont="1" applyFill="1" applyBorder="1" applyAlignment="1" applyProtection="1">
      <alignment horizontal="center" vertical="center" shrinkToFit="1"/>
      <protection hidden="1"/>
    </xf>
    <xf numFmtId="164" fontId="11" fillId="0" borderId="26" xfId="35" applyNumberFormat="1" applyFont="1" applyFill="1" applyBorder="1" applyAlignment="1" applyProtection="1">
      <alignment horizontal="center" vertical="center" shrinkToFit="1"/>
      <protection hidden="1"/>
    </xf>
    <xf numFmtId="0" fontId="77" fillId="0" borderId="11" xfId="0" applyFont="1" applyBorder="1" applyAlignment="1" applyProtection="1">
      <alignment horizontal="center" vertical="center" wrapText="1"/>
      <protection hidden="1"/>
    </xf>
    <xf numFmtId="0" fontId="10" fillId="32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0" borderId="11" xfId="0" applyNumberFormat="1" applyFont="1" applyFill="1" applyBorder="1" applyAlignment="1" applyProtection="1">
      <alignment horizontal="center" vertical="center" wrapText="1"/>
      <protection hidden="1"/>
    </xf>
    <xf numFmtId="165" fontId="86" fillId="34" borderId="11" xfId="0" quotePrefix="1" applyNumberFormat="1" applyFont="1" applyFill="1" applyBorder="1" applyAlignment="1" applyProtection="1">
      <alignment horizontal="center" vertical="center" wrapText="1"/>
      <protection hidden="1"/>
    </xf>
    <xf numFmtId="165" fontId="95" fillId="35" borderId="11" xfId="0" applyNumberFormat="1" applyFont="1" applyFill="1" applyBorder="1" applyAlignment="1" applyProtection="1">
      <alignment horizontal="center" vertical="center" wrapText="1"/>
      <protection hidden="1"/>
    </xf>
    <xf numFmtId="165" fontId="96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89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11" fillId="0" borderId="11" xfId="35" applyNumberFormat="1" applyFont="1" applyFill="1" applyBorder="1" applyAlignment="1" applyProtection="1">
      <alignment horizontal="center" vertical="center" shrinkToFit="1"/>
      <protection hidden="1"/>
    </xf>
    <xf numFmtId="0" fontId="27" fillId="32" borderId="0" xfId="0" applyFont="1" applyFill="1" applyAlignment="1" applyProtection="1">
      <alignment horizontal="left" textRotation="90"/>
      <protection locked="0"/>
    </xf>
    <xf numFmtId="0" fontId="27" fillId="31" borderId="0" xfId="0" applyFont="1" applyFill="1" applyAlignment="1" applyProtection="1">
      <alignment horizontal="center" vertical="center"/>
      <protection hidden="1"/>
    </xf>
    <xf numFmtId="0" fontId="11" fillId="38" borderId="17" xfId="0" applyFont="1" applyFill="1" applyBorder="1" applyAlignment="1" applyProtection="1">
      <alignment horizontal="right" vertical="center" indent="1"/>
      <protection hidden="1"/>
    </xf>
    <xf numFmtId="0" fontId="82" fillId="0" borderId="0" xfId="0" applyFont="1" applyAlignment="1" applyProtection="1">
      <alignment horizontal="center" vertical="center" wrapText="1"/>
      <protection hidden="1"/>
    </xf>
    <xf numFmtId="0" fontId="80" fillId="42" borderId="62" xfId="0" applyFont="1" applyFill="1" applyBorder="1" applyAlignment="1" applyProtection="1">
      <alignment horizontal="center" vertical="center" shrinkToFit="1"/>
      <protection locked="0"/>
    </xf>
    <xf numFmtId="0" fontId="80" fillId="42" borderId="63" xfId="0" applyFont="1" applyFill="1" applyBorder="1" applyAlignment="1" applyProtection="1">
      <alignment horizontal="center" vertical="center" shrinkToFit="1"/>
      <protection locked="0"/>
    </xf>
    <xf numFmtId="0" fontId="80" fillId="42" borderId="64" xfId="0" applyFont="1" applyFill="1" applyBorder="1" applyAlignment="1" applyProtection="1">
      <alignment horizontal="center" vertical="center" shrinkToFit="1"/>
      <protection locked="0"/>
    </xf>
    <xf numFmtId="0" fontId="3" fillId="45" borderId="23" xfId="0" applyFont="1" applyFill="1" applyBorder="1" applyAlignment="1" applyProtection="1">
      <alignment horizontal="left" vertical="center" indent="1" shrinkToFit="1"/>
      <protection locked="0"/>
    </xf>
    <xf numFmtId="0" fontId="3" fillId="45" borderId="24" xfId="0" applyFont="1" applyFill="1" applyBorder="1" applyAlignment="1" applyProtection="1">
      <alignment horizontal="left" vertical="center" indent="1" shrinkToFit="1"/>
      <protection locked="0"/>
    </xf>
    <xf numFmtId="0" fontId="3" fillId="45" borderId="20" xfId="0" applyFont="1" applyFill="1" applyBorder="1" applyAlignment="1" applyProtection="1">
      <alignment horizontal="left" vertical="center" indent="1" shrinkToFit="1"/>
      <protection locked="0"/>
    </xf>
    <xf numFmtId="0" fontId="22" fillId="0" borderId="19" xfId="33" applyFont="1" applyBorder="1" applyAlignment="1" applyProtection="1">
      <alignment horizontal="center" vertical="center" textRotation="90"/>
      <protection hidden="1"/>
    </xf>
    <xf numFmtId="0" fontId="22" fillId="0" borderId="22" xfId="33" applyFont="1" applyBorder="1" applyAlignment="1" applyProtection="1">
      <alignment horizontal="center" vertical="center" textRotation="90"/>
      <protection hidden="1"/>
    </xf>
    <xf numFmtId="0" fontId="22" fillId="0" borderId="11" xfId="33" applyFont="1" applyBorder="1" applyAlignment="1" applyProtection="1">
      <alignment horizontal="center" vertical="center" textRotation="90"/>
      <protection hidden="1"/>
    </xf>
    <xf numFmtId="0" fontId="8" fillId="30" borderId="17" xfId="33" applyFont="1" applyFill="1" applyBorder="1" applyAlignment="1" applyProtection="1">
      <alignment horizontal="center" vertical="center" wrapText="1"/>
      <protection hidden="1"/>
    </xf>
    <xf numFmtId="0" fontId="8" fillId="30" borderId="19" xfId="33" applyFont="1" applyFill="1" applyBorder="1" applyAlignment="1" applyProtection="1">
      <alignment horizontal="center" vertical="center" wrapText="1"/>
      <protection hidden="1"/>
    </xf>
    <xf numFmtId="0" fontId="19" fillId="46" borderId="23" xfId="33" applyFont="1" applyFill="1" applyBorder="1" applyAlignment="1" applyProtection="1">
      <alignment horizontal="center" vertical="center"/>
      <protection hidden="1"/>
    </xf>
    <xf numFmtId="0" fontId="19" fillId="46" borderId="20" xfId="33" applyFont="1" applyFill="1" applyBorder="1" applyAlignment="1" applyProtection="1">
      <alignment horizontal="center" vertical="center"/>
      <protection hidden="1"/>
    </xf>
    <xf numFmtId="0" fontId="65" fillId="30" borderId="12" xfId="33" applyFont="1" applyFill="1" applyBorder="1" applyAlignment="1" applyProtection="1">
      <alignment horizontal="center" vertical="center" textRotation="90"/>
      <protection hidden="1"/>
    </xf>
    <xf numFmtId="0" fontId="65" fillId="30" borderId="15" xfId="33" applyFont="1" applyFill="1" applyBorder="1" applyAlignment="1" applyProtection="1">
      <alignment horizontal="center" vertical="center" textRotation="90"/>
      <protection hidden="1"/>
    </xf>
    <xf numFmtId="0" fontId="65" fillId="30" borderId="18" xfId="33" applyFont="1" applyFill="1" applyBorder="1" applyAlignment="1" applyProtection="1">
      <alignment horizontal="center" vertical="center" textRotation="90"/>
      <protection hidden="1"/>
    </xf>
    <xf numFmtId="0" fontId="61" fillId="42" borderId="15" xfId="0" applyFont="1" applyFill="1" applyBorder="1" applyAlignment="1" applyProtection="1">
      <alignment horizontal="center" vertical="center"/>
      <protection hidden="1"/>
    </xf>
    <xf numFmtId="0" fontId="61" fillId="42" borderId="0" xfId="0" applyFont="1" applyFill="1" applyBorder="1" applyAlignment="1" applyProtection="1">
      <alignment horizontal="center" vertical="center"/>
      <protection hidden="1"/>
    </xf>
    <xf numFmtId="0" fontId="17" fillId="27" borderId="23" xfId="0" applyFont="1" applyFill="1" applyBorder="1" applyAlignment="1" applyProtection="1">
      <alignment horizontal="right" vertical="center" indent="1" shrinkToFit="1"/>
      <protection hidden="1"/>
    </xf>
    <xf numFmtId="0" fontId="17" fillId="27" borderId="24" xfId="0" applyFont="1" applyFill="1" applyBorder="1" applyAlignment="1" applyProtection="1">
      <alignment horizontal="right" vertical="center" indent="1" shrinkToFit="1"/>
      <protection hidden="1"/>
    </xf>
    <xf numFmtId="0" fontId="17" fillId="27" borderId="20" xfId="0" applyFont="1" applyFill="1" applyBorder="1" applyAlignment="1" applyProtection="1">
      <alignment horizontal="right" vertical="center" indent="1" shrinkToFit="1"/>
      <protection hidden="1"/>
    </xf>
    <xf numFmtId="0" fontId="72" fillId="40" borderId="50" xfId="0" applyFont="1" applyFill="1" applyBorder="1" applyAlignment="1" applyProtection="1">
      <alignment horizontal="center" vertical="center" textRotation="90"/>
      <protection hidden="1"/>
    </xf>
    <xf numFmtId="0" fontId="72" fillId="40" borderId="0" xfId="0" applyFont="1" applyFill="1" applyAlignment="1" applyProtection="1">
      <alignment horizontal="center" vertical="center" textRotation="90"/>
      <protection hidden="1"/>
    </xf>
    <xf numFmtId="164" fontId="17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33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34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35" borderId="31" xfId="0" applyFont="1" applyFill="1" applyBorder="1" applyAlignment="1" applyProtection="1">
      <alignment horizontal="center" vertical="center" textRotation="90" wrapText="1"/>
      <protection hidden="1"/>
    </xf>
    <xf numFmtId="0" fontId="17" fillId="35" borderId="22" xfId="0" applyFont="1" applyFill="1" applyBorder="1" applyAlignment="1" applyProtection="1">
      <alignment horizontal="center" vertical="center" textRotation="90" wrapText="1"/>
      <protection hidden="1"/>
    </xf>
    <xf numFmtId="0" fontId="3" fillId="36" borderId="31" xfId="0" applyFont="1" applyFill="1" applyBorder="1" applyAlignment="1" applyProtection="1">
      <alignment horizontal="center" vertical="center" textRotation="90" wrapText="1"/>
      <protection hidden="1"/>
    </xf>
    <xf numFmtId="0" fontId="3" fillId="36" borderId="22" xfId="0" applyFont="1" applyFill="1" applyBorder="1" applyAlignment="1" applyProtection="1">
      <alignment horizontal="center" vertical="center" textRotation="90" wrapText="1"/>
      <protection hidden="1"/>
    </xf>
    <xf numFmtId="0" fontId="17" fillId="37" borderId="31" xfId="0" applyFont="1" applyFill="1" applyBorder="1" applyAlignment="1" applyProtection="1">
      <alignment horizontal="center" vertical="center" textRotation="90" wrapText="1"/>
      <protection hidden="1"/>
    </xf>
    <xf numFmtId="0" fontId="17" fillId="37" borderId="22" xfId="0" applyFont="1" applyFill="1" applyBorder="1" applyAlignment="1" applyProtection="1">
      <alignment horizontal="center" vertical="center" textRotation="90" wrapText="1"/>
      <protection hidden="1"/>
    </xf>
    <xf numFmtId="164" fontId="17" fillId="0" borderId="33" xfId="0" applyNumberFormat="1" applyFont="1" applyFill="1" applyBorder="1" applyAlignment="1" applyProtection="1">
      <alignment horizontal="center" vertical="center"/>
      <protection hidden="1"/>
    </xf>
    <xf numFmtId="164" fontId="17" fillId="0" borderId="34" xfId="0" applyNumberFormat="1" applyFont="1" applyFill="1" applyBorder="1" applyAlignment="1" applyProtection="1">
      <alignment horizontal="center" vertical="center"/>
      <protection hidden="1"/>
    </xf>
    <xf numFmtId="164" fontId="17" fillId="0" borderId="37" xfId="0" applyNumberFormat="1" applyFont="1" applyFill="1" applyBorder="1" applyAlignment="1" applyProtection="1">
      <alignment horizontal="center" vertical="center"/>
      <protection hidden="1"/>
    </xf>
    <xf numFmtId="164" fontId="11" fillId="0" borderId="31" xfId="35" applyNumberFormat="1" applyFont="1" applyFill="1" applyBorder="1" applyAlignment="1" applyProtection="1">
      <alignment horizontal="center" vertical="center"/>
      <protection hidden="1"/>
    </xf>
    <xf numFmtId="164" fontId="11" fillId="0" borderId="22" xfId="35" applyNumberFormat="1" applyFont="1" applyFill="1" applyBorder="1" applyAlignment="1" applyProtection="1">
      <alignment horizontal="center" vertical="center"/>
      <protection hidden="1"/>
    </xf>
    <xf numFmtId="164" fontId="11" fillId="0" borderId="11" xfId="35" applyNumberFormat="1" applyFont="1" applyFill="1" applyBorder="1" applyAlignment="1" applyProtection="1">
      <alignment horizontal="center" vertical="center"/>
      <protection hidden="1"/>
    </xf>
    <xf numFmtId="0" fontId="62" fillId="30" borderId="35" xfId="0" applyFont="1" applyFill="1" applyBorder="1" applyAlignment="1" applyProtection="1">
      <alignment horizontal="center" vertical="center" wrapText="1" shrinkToFit="1"/>
      <protection hidden="1"/>
    </xf>
    <xf numFmtId="0" fontId="62" fillId="30" borderId="36" xfId="0" applyFont="1" applyFill="1" applyBorder="1" applyAlignment="1" applyProtection="1">
      <alignment horizontal="center" vertical="center" wrapText="1" shrinkToFit="1"/>
      <protection hidden="1"/>
    </xf>
    <xf numFmtId="0" fontId="66" fillId="43" borderId="31" xfId="0" applyFont="1" applyFill="1" applyBorder="1" applyAlignment="1" applyProtection="1">
      <alignment horizontal="center" vertical="center" wrapText="1" shrinkToFit="1"/>
      <protection hidden="1"/>
    </xf>
    <xf numFmtId="0" fontId="66" fillId="43" borderId="22" xfId="0" applyFont="1" applyFill="1" applyBorder="1" applyAlignment="1" applyProtection="1">
      <alignment horizontal="center" vertical="center" wrapText="1" shrinkToFit="1"/>
      <protection hidden="1"/>
    </xf>
    <xf numFmtId="0" fontId="17" fillId="32" borderId="31" xfId="0" applyFont="1" applyFill="1" applyBorder="1" applyAlignment="1" applyProtection="1">
      <alignment horizontal="center" vertical="center" textRotation="90" wrapText="1"/>
      <protection hidden="1"/>
    </xf>
    <xf numFmtId="0" fontId="17" fillId="32" borderId="22" xfId="0" applyFont="1" applyFill="1" applyBorder="1" applyAlignment="1" applyProtection="1">
      <alignment horizontal="center" vertical="center" textRotation="90" wrapText="1"/>
      <protection hidden="1"/>
    </xf>
    <xf numFmtId="0" fontId="17" fillId="33" borderId="31" xfId="0" applyFont="1" applyFill="1" applyBorder="1" applyAlignment="1" applyProtection="1">
      <alignment horizontal="center" vertical="center" textRotation="90" wrapText="1"/>
      <protection hidden="1"/>
    </xf>
    <xf numFmtId="0" fontId="17" fillId="33" borderId="22" xfId="0" applyFont="1" applyFill="1" applyBorder="1" applyAlignment="1" applyProtection="1">
      <alignment horizontal="center" vertical="center" textRotation="90" wrapText="1"/>
      <protection hidden="1"/>
    </xf>
    <xf numFmtId="0" fontId="17" fillId="34" borderId="31" xfId="0" applyFont="1" applyFill="1" applyBorder="1" applyAlignment="1" applyProtection="1">
      <alignment horizontal="center" vertical="center" textRotation="90" wrapText="1"/>
      <protection hidden="1"/>
    </xf>
    <xf numFmtId="0" fontId="17" fillId="34" borderId="22" xfId="0" applyFont="1" applyFill="1" applyBorder="1" applyAlignment="1" applyProtection="1">
      <alignment horizontal="center" vertical="center" textRotation="90" wrapText="1"/>
      <protection hidden="1"/>
    </xf>
    <xf numFmtId="0" fontId="77" fillId="0" borderId="26" xfId="0" applyFont="1" applyBorder="1" applyAlignment="1" applyProtection="1">
      <alignment horizontal="center" vertical="center" wrapText="1" shrinkToFit="1"/>
      <protection hidden="1"/>
    </xf>
    <xf numFmtId="0" fontId="77" fillId="0" borderId="17" xfId="0" applyFont="1" applyBorder="1" applyAlignment="1" applyProtection="1">
      <alignment horizontal="center" vertical="center" wrapText="1" shrinkToFit="1"/>
      <protection hidden="1"/>
    </xf>
    <xf numFmtId="0" fontId="77" fillId="0" borderId="28" xfId="0" applyFont="1" applyBorder="1" applyAlignment="1" applyProtection="1">
      <alignment horizontal="center" vertical="center" wrapText="1" shrinkToFit="1"/>
      <protection hidden="1"/>
    </xf>
    <xf numFmtId="0" fontId="77" fillId="0" borderId="17" xfId="0" applyFont="1" applyBorder="1" applyAlignment="1" applyProtection="1">
      <alignment horizontal="center" vertical="center" wrapText="1"/>
      <protection hidden="1"/>
    </xf>
    <xf numFmtId="164" fontId="11" fillId="0" borderId="19" xfId="35" applyNumberFormat="1" applyFont="1" applyFill="1" applyBorder="1" applyAlignment="1" applyProtection="1">
      <alignment horizontal="center" vertical="center"/>
      <protection hidden="1"/>
    </xf>
    <xf numFmtId="0" fontId="77" fillId="0" borderId="26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80" fillId="42" borderId="0" xfId="0" applyFont="1" applyFill="1" applyAlignment="1" applyProtection="1">
      <alignment horizontal="center" vertical="center"/>
      <protection hidden="1"/>
    </xf>
    <xf numFmtId="0" fontId="77" fillId="0" borderId="28" xfId="0" applyFont="1" applyBorder="1" applyAlignment="1" applyProtection="1">
      <alignment horizontal="center" vertical="center" wrapText="1"/>
      <protection hidden="1"/>
    </xf>
    <xf numFmtId="164" fontId="11" fillId="0" borderId="41" xfId="35" applyNumberFormat="1" applyFont="1" applyFill="1" applyBorder="1" applyAlignment="1" applyProtection="1">
      <alignment horizontal="center" vertical="center"/>
      <protection hidden="1"/>
    </xf>
    <xf numFmtId="0" fontId="83" fillId="0" borderId="38" xfId="0" applyFont="1" applyBorder="1" applyAlignment="1" applyProtection="1">
      <alignment horizontal="center" vertical="center" wrapText="1"/>
      <protection hidden="1"/>
    </xf>
    <xf numFmtId="0" fontId="83" fillId="0" borderId="39" xfId="0" applyFont="1" applyBorder="1" applyAlignment="1" applyProtection="1">
      <alignment horizontal="center" vertical="center" wrapText="1"/>
      <protection hidden="1"/>
    </xf>
    <xf numFmtId="0" fontId="83" fillId="0" borderId="40" xfId="0" applyFont="1" applyBorder="1" applyAlignment="1" applyProtection="1">
      <alignment horizontal="center" vertical="center" wrapText="1"/>
      <protection hidden="1"/>
    </xf>
    <xf numFmtId="0" fontId="83" fillId="0" borderId="38" xfId="0" applyFont="1" applyBorder="1" applyAlignment="1" applyProtection="1">
      <alignment horizontal="center" vertical="center" wrapText="1" shrinkToFit="1"/>
      <protection hidden="1"/>
    </xf>
    <xf numFmtId="0" fontId="83" fillId="0" borderId="39" xfId="0" applyFont="1" applyBorder="1" applyAlignment="1" applyProtection="1">
      <alignment horizontal="center" vertical="center" wrapText="1" shrinkToFit="1"/>
      <protection hidden="1"/>
    </xf>
    <xf numFmtId="0" fontId="83" fillId="0" borderId="40" xfId="0" applyFont="1" applyBorder="1" applyAlignment="1" applyProtection="1">
      <alignment horizontal="center" vertical="center" wrapText="1" shrinkToFit="1"/>
      <protection hidden="1"/>
    </xf>
    <xf numFmtId="164" fontId="4" fillId="0" borderId="52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53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83" fillId="0" borderId="69" xfId="0" applyFont="1" applyBorder="1" applyAlignment="1" applyProtection="1">
      <alignment horizontal="center" vertical="center" wrapText="1"/>
      <protection hidden="1"/>
    </xf>
    <xf numFmtId="164" fontId="4" fillId="0" borderId="70" xfId="0" applyNumberFormat="1" applyFont="1" applyFill="1" applyBorder="1" applyAlignment="1" applyProtection="1">
      <alignment horizontal="center" vertical="center" shrinkToFit="1"/>
      <protection hidden="1"/>
    </xf>
    <xf numFmtId="164" fontId="11" fillId="0" borderId="11" xfId="35" applyNumberFormat="1" applyFont="1" applyFill="1" applyBorder="1" applyAlignment="1" applyProtection="1">
      <alignment horizontal="center" vertical="center" shrinkToFit="1"/>
      <protection hidden="1"/>
    </xf>
    <xf numFmtId="164" fontId="11" fillId="0" borderId="17" xfId="35" applyNumberFormat="1" applyFont="1" applyFill="1" applyBorder="1" applyAlignment="1" applyProtection="1">
      <alignment horizontal="center" vertical="center" shrinkToFit="1"/>
      <protection hidden="1"/>
    </xf>
    <xf numFmtId="164" fontId="11" fillId="0" borderId="28" xfId="35" applyNumberFormat="1" applyFont="1" applyFill="1" applyBorder="1" applyAlignment="1" applyProtection="1">
      <alignment horizontal="center" vertical="center" shrinkToFit="1"/>
      <protection hidden="1"/>
    </xf>
    <xf numFmtId="0" fontId="4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8" xfId="0" applyNumberFormat="1" applyFont="1" applyFill="1" applyBorder="1" applyAlignment="1" applyProtection="1">
      <alignment horizontal="center" vertical="center" shrinkToFit="1"/>
      <protection hidden="1"/>
    </xf>
    <xf numFmtId="164" fontId="11" fillId="0" borderId="26" xfId="35" applyNumberFormat="1" applyFont="1" applyFill="1" applyBorder="1" applyAlignment="1" applyProtection="1">
      <alignment horizontal="center" vertical="center" shrinkToFit="1"/>
      <protection hidden="1"/>
    </xf>
    <xf numFmtId="164" fontId="4" fillId="0" borderId="33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34" xfId="0" applyNumberFormat="1" applyFont="1" applyFill="1" applyBorder="1" applyAlignment="1" applyProtection="1">
      <alignment horizontal="center" vertical="center" shrinkToFit="1"/>
      <protection hidden="1"/>
    </xf>
    <xf numFmtId="164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62" fillId="30" borderId="38" xfId="0" applyFont="1" applyFill="1" applyBorder="1" applyAlignment="1" applyProtection="1">
      <alignment horizontal="center" vertical="center" wrapText="1" shrinkToFit="1"/>
      <protection hidden="1"/>
    </xf>
    <xf numFmtId="0" fontId="62" fillId="30" borderId="39" xfId="0" applyFont="1" applyFill="1" applyBorder="1" applyAlignment="1" applyProtection="1">
      <alignment horizontal="center" vertical="center" wrapText="1" shrinkToFit="1"/>
      <protection hidden="1"/>
    </xf>
    <xf numFmtId="0" fontId="62" fillId="30" borderId="51" xfId="0" applyFont="1" applyFill="1" applyBorder="1" applyAlignment="1" applyProtection="1">
      <alignment horizontal="center" vertical="center" wrapText="1" shrinkToFit="1"/>
      <protection hidden="1"/>
    </xf>
    <xf numFmtId="0" fontId="17" fillId="32" borderId="26" xfId="0" applyFont="1" applyFill="1" applyBorder="1" applyAlignment="1" applyProtection="1">
      <alignment horizontal="center" vertical="center" textRotation="90" wrapText="1"/>
      <protection hidden="1"/>
    </xf>
    <xf numFmtId="0" fontId="17" fillId="32" borderId="17" xfId="0" applyFont="1" applyFill="1" applyBorder="1" applyAlignment="1" applyProtection="1">
      <alignment horizontal="center" vertical="center" textRotation="90" wrapText="1"/>
      <protection hidden="1"/>
    </xf>
    <xf numFmtId="0" fontId="17" fillId="32" borderId="19" xfId="0" applyFont="1" applyFill="1" applyBorder="1" applyAlignment="1" applyProtection="1">
      <alignment horizontal="center" vertical="center" textRotation="90" wrapText="1"/>
      <protection hidden="1"/>
    </xf>
    <xf numFmtId="0" fontId="17" fillId="40" borderId="26" xfId="0" applyFont="1" applyFill="1" applyBorder="1" applyAlignment="1" applyProtection="1">
      <alignment horizontal="center" vertical="center" textRotation="90" wrapText="1"/>
      <protection hidden="1"/>
    </xf>
    <xf numFmtId="0" fontId="17" fillId="40" borderId="17" xfId="0" applyFont="1" applyFill="1" applyBorder="1" applyAlignment="1" applyProtection="1">
      <alignment horizontal="center" vertical="center" textRotation="90" wrapText="1"/>
      <protection hidden="1"/>
    </xf>
    <xf numFmtId="0" fontId="17" fillId="40" borderId="19" xfId="0" applyFont="1" applyFill="1" applyBorder="1" applyAlignment="1" applyProtection="1">
      <alignment horizontal="center" vertical="center" textRotation="90" wrapText="1"/>
      <protection hidden="1"/>
    </xf>
    <xf numFmtId="0" fontId="17" fillId="34" borderId="26" xfId="0" applyFont="1" applyFill="1" applyBorder="1" applyAlignment="1" applyProtection="1">
      <alignment horizontal="center" vertical="center" textRotation="90" wrapText="1"/>
      <protection hidden="1"/>
    </xf>
    <xf numFmtId="0" fontId="17" fillId="34" borderId="17" xfId="0" applyFont="1" applyFill="1" applyBorder="1" applyAlignment="1" applyProtection="1">
      <alignment horizontal="center" vertical="center" textRotation="90" wrapText="1"/>
      <protection hidden="1"/>
    </xf>
    <xf numFmtId="0" fontId="17" fillId="34" borderId="19" xfId="0" applyFont="1" applyFill="1" applyBorder="1" applyAlignment="1" applyProtection="1">
      <alignment horizontal="center" vertical="center" textRotation="90" wrapText="1"/>
      <protection hidden="1"/>
    </xf>
    <xf numFmtId="0" fontId="17" fillId="35" borderId="26" xfId="0" applyFont="1" applyFill="1" applyBorder="1" applyAlignment="1" applyProtection="1">
      <alignment horizontal="center" vertical="center" textRotation="90" wrapText="1"/>
      <protection hidden="1"/>
    </xf>
    <xf numFmtId="0" fontId="17" fillId="35" borderId="17" xfId="0" applyFont="1" applyFill="1" applyBorder="1" applyAlignment="1" applyProtection="1">
      <alignment horizontal="center" vertical="center" textRotation="90" wrapText="1"/>
      <protection hidden="1"/>
    </xf>
    <xf numFmtId="0" fontId="17" fillId="35" borderId="19" xfId="0" applyFont="1" applyFill="1" applyBorder="1" applyAlignment="1" applyProtection="1">
      <alignment horizontal="center" vertical="center" textRotation="90" wrapText="1"/>
      <protection hidden="1"/>
    </xf>
    <xf numFmtId="164" fontId="17" fillId="0" borderId="26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36" borderId="26" xfId="0" applyFont="1" applyFill="1" applyBorder="1" applyAlignment="1" applyProtection="1">
      <alignment horizontal="center" vertical="center" textRotation="90" wrapText="1"/>
      <protection hidden="1"/>
    </xf>
    <xf numFmtId="0" fontId="3" fillId="36" borderId="17" xfId="0" applyFont="1" applyFill="1" applyBorder="1" applyAlignment="1" applyProtection="1">
      <alignment horizontal="center" vertical="center" textRotation="90" wrapText="1"/>
      <protection hidden="1"/>
    </xf>
    <xf numFmtId="0" fontId="3" fillId="36" borderId="19" xfId="0" applyFont="1" applyFill="1" applyBorder="1" applyAlignment="1" applyProtection="1">
      <alignment horizontal="center" vertical="center" textRotation="90" wrapText="1"/>
      <protection hidden="1"/>
    </xf>
    <xf numFmtId="0" fontId="17" fillId="37" borderId="26" xfId="0" applyFont="1" applyFill="1" applyBorder="1" applyAlignment="1" applyProtection="1">
      <alignment horizontal="center" vertical="center" textRotation="90" wrapText="1"/>
      <protection hidden="1"/>
    </xf>
    <xf numFmtId="0" fontId="17" fillId="37" borderId="17" xfId="0" applyFont="1" applyFill="1" applyBorder="1" applyAlignment="1" applyProtection="1">
      <alignment horizontal="center" vertical="center" textRotation="90" wrapText="1"/>
      <protection hidden="1"/>
    </xf>
    <xf numFmtId="0" fontId="17" fillId="37" borderId="19" xfId="0" applyFont="1" applyFill="1" applyBorder="1" applyAlignment="1" applyProtection="1">
      <alignment horizontal="center" vertical="center" textRotation="90" wrapText="1"/>
      <protection hidden="1"/>
    </xf>
    <xf numFmtId="0" fontId="72" fillId="37" borderId="0" xfId="0" applyFont="1" applyFill="1" applyAlignment="1" applyProtection="1">
      <alignment horizontal="center" vertical="center" textRotation="90" wrapText="1"/>
      <protection hidden="1"/>
    </xf>
    <xf numFmtId="0" fontId="72" fillId="34" borderId="0" xfId="0" applyFont="1" applyFill="1" applyAlignment="1" applyProtection="1">
      <alignment horizontal="center" vertical="center" textRotation="90" wrapText="1"/>
      <protection hidden="1"/>
    </xf>
    <xf numFmtId="0" fontId="72" fillId="35" borderId="0" xfId="0" applyFont="1" applyFill="1" applyAlignment="1" applyProtection="1">
      <alignment horizontal="center" vertical="center" textRotation="90" wrapText="1"/>
      <protection hidden="1"/>
    </xf>
    <xf numFmtId="0" fontId="72" fillId="36" borderId="0" xfId="0" applyFont="1" applyFill="1" applyAlignment="1" applyProtection="1">
      <alignment horizontal="center" vertical="center" textRotation="90" wrapText="1"/>
      <protection hidden="1"/>
    </xf>
    <xf numFmtId="164" fontId="17" fillId="0" borderId="52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53" xfId="0" applyNumberFormat="1" applyFont="1" applyFill="1" applyBorder="1" applyAlignment="1" applyProtection="1">
      <alignment horizontal="center" vertical="center" textRotation="90" wrapText="1"/>
      <protection hidden="1"/>
    </xf>
    <xf numFmtId="164" fontId="17" fillId="0" borderId="65" xfId="0" applyNumberFormat="1" applyFont="1" applyFill="1" applyBorder="1" applyAlignment="1" applyProtection="1">
      <alignment horizontal="center" vertical="center" textRotation="90" wrapText="1"/>
      <protection hidden="1"/>
    </xf>
    <xf numFmtId="0" fontId="72" fillId="40" borderId="0" xfId="0" applyFont="1" applyFill="1" applyBorder="1" applyAlignment="1" applyProtection="1">
      <alignment horizontal="center" vertical="center" textRotation="90"/>
      <protection hidden="1"/>
    </xf>
    <xf numFmtId="0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6" fillId="0" borderId="17" xfId="0" applyFont="1" applyFill="1" applyBorder="1" applyAlignment="1" applyProtection="1">
      <alignment horizontal="right" indent="1"/>
      <protection hidden="1"/>
    </xf>
    <xf numFmtId="0" fontId="59" fillId="30" borderId="56" xfId="0" applyFont="1" applyFill="1" applyBorder="1" applyAlignment="1" applyProtection="1">
      <alignment horizontal="center" vertical="center"/>
      <protection hidden="1"/>
    </xf>
    <xf numFmtId="0" fontId="59" fillId="30" borderId="20" xfId="0" applyFont="1" applyFill="1" applyBorder="1" applyAlignment="1" applyProtection="1">
      <alignment horizontal="center" vertical="center"/>
      <protection hidden="1"/>
    </xf>
    <xf numFmtId="0" fontId="59" fillId="47" borderId="23" xfId="0" applyFont="1" applyFill="1" applyBorder="1" applyAlignment="1" applyProtection="1">
      <alignment horizontal="center" vertical="center"/>
      <protection hidden="1"/>
    </xf>
    <xf numFmtId="0" fontId="59" fillId="47" borderId="57" xfId="0" applyFont="1" applyFill="1" applyBorder="1" applyAlignment="1" applyProtection="1">
      <alignment horizontal="center" vertical="center"/>
      <protection hidden="1"/>
    </xf>
    <xf numFmtId="0" fontId="8" fillId="28" borderId="38" xfId="33" applyFont="1" applyFill="1" applyBorder="1" applyAlignment="1" applyProtection="1">
      <alignment horizontal="center" vertical="center" wrapText="1"/>
      <protection hidden="1"/>
    </xf>
    <xf numFmtId="0" fontId="8" fillId="28" borderId="26" xfId="33" applyFont="1" applyFill="1" applyBorder="1" applyAlignment="1" applyProtection="1">
      <alignment horizontal="center" vertical="center" wrapText="1"/>
      <protection hidden="1"/>
    </xf>
    <xf numFmtId="0" fontId="8" fillId="28" borderId="52" xfId="33" applyFont="1" applyFill="1" applyBorder="1" applyAlignment="1" applyProtection="1">
      <alignment horizontal="center" vertical="center" wrapText="1"/>
      <protection hidden="1"/>
    </xf>
    <xf numFmtId="0" fontId="28" fillId="48" borderId="45" xfId="0" applyFont="1" applyFill="1" applyBorder="1" applyAlignment="1" applyProtection="1">
      <alignment horizontal="center" vertical="center"/>
      <protection hidden="1"/>
    </xf>
    <xf numFmtId="0" fontId="28" fillId="48" borderId="46" xfId="0" applyFont="1" applyFill="1" applyBorder="1" applyAlignment="1" applyProtection="1">
      <alignment horizontal="center" vertical="center"/>
      <protection hidden="1"/>
    </xf>
    <xf numFmtId="0" fontId="92" fillId="25" borderId="0" xfId="0" applyFont="1" applyFill="1" applyBorder="1" applyAlignment="1" applyProtection="1">
      <alignment horizontal="left" vertical="center" indent="1"/>
      <protection hidden="1"/>
    </xf>
    <xf numFmtId="0" fontId="28" fillId="48" borderId="47" xfId="0" applyFont="1" applyFill="1" applyBorder="1" applyAlignment="1" applyProtection="1">
      <alignment horizontal="center" vertical="center"/>
      <protection hidden="1"/>
    </xf>
    <xf numFmtId="0" fontId="59" fillId="30" borderId="59" xfId="0" applyFont="1" applyFill="1" applyBorder="1" applyAlignment="1" applyProtection="1">
      <alignment horizontal="center" vertical="center"/>
      <protection hidden="1"/>
    </xf>
    <xf numFmtId="0" fontId="59" fillId="30" borderId="21" xfId="0" applyFont="1" applyFill="1" applyBorder="1" applyAlignment="1" applyProtection="1">
      <alignment horizontal="center" vertical="center"/>
      <protection hidden="1"/>
    </xf>
    <xf numFmtId="0" fontId="59" fillId="47" borderId="18" xfId="0" applyFont="1" applyFill="1" applyBorder="1" applyAlignment="1" applyProtection="1">
      <alignment horizontal="center" vertical="center"/>
      <protection hidden="1"/>
    </xf>
    <xf numFmtId="0" fontId="59" fillId="47" borderId="60" xfId="0" applyFont="1" applyFill="1" applyBorder="1" applyAlignment="1" applyProtection="1">
      <alignment horizontal="center" vertical="center"/>
      <protection hidden="1"/>
    </xf>
    <xf numFmtId="0" fontId="80" fillId="42" borderId="42" xfId="33" applyFont="1" applyFill="1" applyBorder="1" applyAlignment="1" applyProtection="1">
      <alignment horizontal="center" vertical="center" wrapText="1"/>
      <protection hidden="1"/>
    </xf>
    <xf numFmtId="0" fontId="80" fillId="42" borderId="43" xfId="33" applyFont="1" applyFill="1" applyBorder="1" applyAlignment="1" applyProtection="1">
      <alignment horizontal="center" vertical="center"/>
      <protection hidden="1"/>
    </xf>
    <xf numFmtId="0" fontId="80" fillId="42" borderId="44" xfId="33" applyFont="1" applyFill="1" applyBorder="1" applyAlignment="1" applyProtection="1">
      <alignment horizontal="center" vertical="center"/>
      <protection hidden="1"/>
    </xf>
    <xf numFmtId="0" fontId="3" fillId="31" borderId="45" xfId="33" applyFont="1" applyFill="1" applyBorder="1" applyAlignment="1" applyProtection="1">
      <alignment horizontal="center" vertical="center"/>
      <protection hidden="1"/>
    </xf>
    <xf numFmtId="0" fontId="3" fillId="31" borderId="46" xfId="33" applyFont="1" applyFill="1" applyBorder="1" applyAlignment="1" applyProtection="1">
      <alignment horizontal="center" vertical="center"/>
      <protection hidden="1"/>
    </xf>
    <xf numFmtId="0" fontId="3" fillId="31" borderId="47" xfId="33" applyFont="1" applyFill="1" applyBorder="1" applyAlignment="1" applyProtection="1">
      <alignment horizontal="center" vertical="center"/>
      <protection hidden="1"/>
    </xf>
  </cellXfs>
  <cellStyles count="60">
    <cellStyle name="%" xfId="1"/>
    <cellStyle name="20 % - Accent1 1" xfId="2"/>
    <cellStyle name="20 % - Accent2 1" xfId="3"/>
    <cellStyle name="20 % - Accent3 1" xfId="4"/>
    <cellStyle name="20 % - Accent4 1" xfId="5"/>
    <cellStyle name="20 % - Accent5 1" xfId="6"/>
    <cellStyle name="20 % - Accent6 1" xfId="7"/>
    <cellStyle name="40 % - Accent1 1" xfId="8"/>
    <cellStyle name="40 % - Accent2 1" xfId="9"/>
    <cellStyle name="40 % - Accent3 1" xfId="10"/>
    <cellStyle name="40 % - Accent4 1" xfId="11"/>
    <cellStyle name="40 % - Accent5 1" xfId="12"/>
    <cellStyle name="40 % - Accent6 1" xfId="13"/>
    <cellStyle name="60 % - Accent1 1" xfId="14"/>
    <cellStyle name="60 % - Accent2 1" xfId="15"/>
    <cellStyle name="60 % - Accent3 1" xfId="16"/>
    <cellStyle name="60 % - Accent4 1" xfId="17"/>
    <cellStyle name="60 % - Accent5 1" xfId="18"/>
    <cellStyle name="60 % - Accent6 1" xfId="19"/>
    <cellStyle name="Accent1 1" xfId="20"/>
    <cellStyle name="Accent2 1" xfId="21"/>
    <cellStyle name="Accent3 1" xfId="22"/>
    <cellStyle name="Accent4 1" xfId="23"/>
    <cellStyle name="Accent5 1" xfId="24"/>
    <cellStyle name="Accent6 1" xfId="25"/>
    <cellStyle name="Avertissement 1" xfId="26"/>
    <cellStyle name="Calcul 1" xfId="27"/>
    <cellStyle name="Cellule liée 1" xfId="28"/>
    <cellStyle name="Commentaire 1" xfId="29"/>
    <cellStyle name="Entrée 1" xfId="30"/>
    <cellStyle name="Insatisfaisant 1" xfId="31"/>
    <cellStyle name="Neutre 1" xfId="32"/>
    <cellStyle name="Normal" xfId="0" builtinId="0"/>
    <cellStyle name="Normal 2" xfId="33"/>
    <cellStyle name="Normal_APPLI_LOCALE_CM2_2010_10.1.0.4_DEPROTEGEE" xfId="34"/>
    <cellStyle name="Normal_appli_locale_cm2_2011_11.1.0.2_exemple" xfId="35"/>
    <cellStyle name="Pourcentage 2" xfId="36"/>
    <cellStyle name="Pourcentage 3" xfId="37"/>
    <cellStyle name="Satisfaisant 1" xfId="38"/>
    <cellStyle name="Sortie 1" xfId="39"/>
    <cellStyle name="Texte explicatif 1" xfId="40"/>
    <cellStyle name="Titre 1" xfId="41"/>
    <cellStyle name="Titre 1 1" xfId="42"/>
    <cellStyle name="Titre 1 1 1" xfId="43"/>
    <cellStyle name="Titre 1 1 1 1" xfId="44"/>
    <cellStyle name="Titre 1 1 1 1 1" xfId="45"/>
    <cellStyle name="Titre 1 1 1 1 1 1" xfId="46"/>
    <cellStyle name="Titre 1 1 1 1 1 2" xfId="47"/>
    <cellStyle name="Titre 1 1 1 1 2" xfId="48"/>
    <cellStyle name="Titre 1 1 1 2" xfId="49"/>
    <cellStyle name="Titre 1 1 2" xfId="50"/>
    <cellStyle name="Titre 1 1 3" xfId="51"/>
    <cellStyle name="Titre 1 2" xfId="52"/>
    <cellStyle name="Titre 2" xfId="53"/>
    <cellStyle name="Titre 1 1" xfId="54"/>
    <cellStyle name="Titre 2 1" xfId="55"/>
    <cellStyle name="Titre 3 1" xfId="56"/>
    <cellStyle name="Titre 4 1" xfId="57"/>
    <cellStyle name="Total 1" xfId="58"/>
    <cellStyle name="Vérification 1" xfId="59"/>
  </cellStyles>
  <dxfs count="65"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ill>
        <patternFill>
          <bgColor rgb="FF66FFFF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ont>
        <b/>
        <i val="0"/>
        <strike val="0"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FFCC99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99"/>
      <color rgb="FFFFCC00"/>
      <color rgb="FFCCECFF"/>
      <color rgb="FFCCCCFF"/>
      <color rgb="FFCCFFFF"/>
      <color rgb="FFFF9999"/>
      <color rgb="FF0000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200">
                <a:solidFill>
                  <a:schemeClr val="accent2">
                    <a:lumMod val="75000"/>
                  </a:schemeClr>
                </a:solidFill>
              </a:rPr>
              <a:t>Représentation graphique des résultats de la classe</a:t>
            </a:r>
          </a:p>
        </c:rich>
      </c:tx>
      <c:layout>
        <c:manualLayout>
          <c:xMode val="edge"/>
          <c:yMode val="edge"/>
          <c:x val="0.28685197782229882"/>
          <c:y val="2.5000000000000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39082443461691"/>
          <c:y val="0.18960687160320264"/>
          <c:w val="0.75331885787003894"/>
          <c:h val="0.69315472440944881"/>
        </c:manualLayout>
      </c:layout>
      <c:radarChart>
        <c:radarStyle val="marker"/>
        <c:varyColors val="0"/>
        <c:ser>
          <c:idx val="0"/>
          <c:order val="0"/>
          <c:tx>
            <c:strRef>
              <c:f>'Synthèse classe'!$A$59:$N$59</c:f>
              <c:strCache>
                <c:ptCount val="1"/>
                <c:pt idx="0">
                  <c:v>Évaluations français 5e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'Synthèse classe'!$B$61:$J$70</c:f>
              <c:strCache>
                <c:ptCount val="7"/>
                <c:pt idx="0">
                  <c:v>CP 1 : Comprendre un texte dans son ensemble</c:v>
                </c:pt>
                <c:pt idx="1">
                  <c:v>CP 2 : Comprendre l’organisation logique d’un texte</c:v>
                </c:pt>
                <c:pt idx="2">
                  <c:v>CP 3 : Construire et vérifier le sens d’un texte lu</c:v>
                </c:pt>
                <c:pt idx="3">
                  <c:v>CP 4 : Raconter de façon claire et organisée en respectant la consigne</c:v>
                </c:pt>
                <c:pt idx="4">
                  <c:v>CP 5 : Assurer la cohérence de son récit</c:v>
                </c:pt>
                <c:pt idx="5">
                  <c:v>CP 6 : S’exprimer dans une langue correcte et adaptée, en respectant les codes de l’écrit</c:v>
                </c:pt>
                <c:pt idx="6">
                  <c:v>CP 7 : Préparer ses écrits, les reprendre pour les améliorer</c:v>
                </c:pt>
              </c:strCache>
            </c:strRef>
          </c:cat>
          <c:val>
            <c:numRef>
              <c:f>'Synthèse classe'!$K$61:$K$67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85216"/>
        <c:axId val="156459776"/>
      </c:radarChart>
      <c:catAx>
        <c:axId val="15898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459776"/>
        <c:crosses val="autoZero"/>
        <c:auto val="0"/>
        <c:lblAlgn val="ctr"/>
        <c:lblOffset val="100"/>
        <c:noMultiLvlLbl val="0"/>
      </c:catAx>
      <c:valAx>
        <c:axId val="1564597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lgDashDotDot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898521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200">
                <a:solidFill>
                  <a:schemeClr val="accent2">
                    <a:lumMod val="75000"/>
                  </a:schemeClr>
                </a:solidFill>
              </a:rPr>
              <a:t>Représentation graphique des résultats de l'élève (en rouge) et de la classe (en bleu)</a:t>
            </a:r>
          </a:p>
        </c:rich>
      </c:tx>
      <c:layout>
        <c:manualLayout>
          <c:xMode val="edge"/>
          <c:yMode val="edge"/>
          <c:x val="0.11232202169419088"/>
          <c:y val="2.5000000000000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39082443461691"/>
          <c:y val="0.18960687160320264"/>
          <c:w val="0.75331885787003894"/>
          <c:h val="0.69315472440944881"/>
        </c:manualLayout>
      </c:layout>
      <c:radarChart>
        <c:radarStyle val="marker"/>
        <c:varyColors val="0"/>
        <c:ser>
          <c:idx val="0"/>
          <c:order val="0"/>
          <c:tx>
            <c:strRef>
              <c:f>'Synthèse par élève'!$A$59:$N$59</c:f>
              <c:strCache>
                <c:ptCount val="1"/>
                <c:pt idx="0">
                  <c:v>Évaluations français 5e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'Synthèse par élève'!$B$61:$J$70</c:f>
              <c:strCache>
                <c:ptCount val="7"/>
                <c:pt idx="0">
                  <c:v>CP 1 : Comprendre un texte dans son ensemble</c:v>
                </c:pt>
                <c:pt idx="1">
                  <c:v>CP 2 : Comprendre l’organisation logique d’un texte</c:v>
                </c:pt>
                <c:pt idx="2">
                  <c:v>CP 3 : Construire et vérifier le sens d’un texte lu</c:v>
                </c:pt>
                <c:pt idx="3">
                  <c:v>CP 4 : Raconter de façon claire et organisée en respectant la consigne</c:v>
                </c:pt>
                <c:pt idx="4">
                  <c:v>CP 5 : Assurer la cohérence de son récit</c:v>
                </c:pt>
                <c:pt idx="5">
                  <c:v>CP 6 : S’exprimer dans une langue correcte et adaptée, en respectant les codes de l’écrit</c:v>
                </c:pt>
                <c:pt idx="6">
                  <c:v>CP 7 : Préparer ses écrits, les reprendre pour les améliorer</c:v>
                </c:pt>
              </c:strCache>
            </c:strRef>
          </c:cat>
          <c:val>
            <c:numRef>
              <c:f>'Synthèse par élève'!$K$61:$K$67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'Synthèse par élève'!$B$61:$J$70</c:f>
              <c:strCache>
                <c:ptCount val="7"/>
                <c:pt idx="0">
                  <c:v>CP 1 : Comprendre un texte dans son ensemble</c:v>
                </c:pt>
                <c:pt idx="1">
                  <c:v>CP 2 : Comprendre l’organisation logique d’un texte</c:v>
                </c:pt>
                <c:pt idx="2">
                  <c:v>CP 3 : Construire et vérifier le sens d’un texte lu</c:v>
                </c:pt>
                <c:pt idx="3">
                  <c:v>CP 4 : Raconter de façon claire et organisée en respectant la consigne</c:v>
                </c:pt>
                <c:pt idx="4">
                  <c:v>CP 5 : Assurer la cohérence de son récit</c:v>
                </c:pt>
                <c:pt idx="5">
                  <c:v>CP 6 : S’exprimer dans une langue correcte et adaptée, en respectant les codes de l’écrit</c:v>
                </c:pt>
                <c:pt idx="6">
                  <c:v>CP 7 : Préparer ses écrits, les reprendre pour les améliorer</c:v>
                </c:pt>
              </c:strCache>
            </c:strRef>
          </c:cat>
          <c:val>
            <c:numRef>
              <c:f>'Synthèse classe'!$K$61:$K$67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68096"/>
        <c:axId val="159669632"/>
      </c:radarChart>
      <c:catAx>
        <c:axId val="15966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669632"/>
        <c:crosses val="autoZero"/>
        <c:auto val="0"/>
        <c:lblAlgn val="ctr"/>
        <c:lblOffset val="100"/>
        <c:noMultiLvlLbl val="0"/>
      </c:catAx>
      <c:valAx>
        <c:axId val="1596696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lgDashDotDot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66809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73</xdr:row>
      <xdr:rowOff>19050</xdr:rowOff>
    </xdr:from>
    <xdr:to>
      <xdr:col>12</xdr:col>
      <xdr:colOff>123825</xdr:colOff>
      <xdr:row>110</xdr:row>
      <xdr:rowOff>57150</xdr:rowOff>
    </xdr:to>
    <xdr:graphicFrame macro="">
      <xdr:nvGraphicFramePr>
        <xdr:cNvPr id="2530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73</xdr:row>
      <xdr:rowOff>19050</xdr:rowOff>
    </xdr:from>
    <xdr:to>
      <xdr:col>12</xdr:col>
      <xdr:colOff>123825</xdr:colOff>
      <xdr:row>110</xdr:row>
      <xdr:rowOff>57150</xdr:rowOff>
    </xdr:to>
    <xdr:graphicFrame macro="">
      <xdr:nvGraphicFramePr>
        <xdr:cNvPr id="900121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2362200</xdr:colOff>
      <xdr:row>0</xdr:row>
      <xdr:rowOff>1076325</xdr:rowOff>
    </xdr:from>
    <xdr:to>
      <xdr:col>1</xdr:col>
      <xdr:colOff>2722200</xdr:colOff>
      <xdr:row>1</xdr:row>
      <xdr:rowOff>238125</xdr:rowOff>
    </xdr:to>
    <xdr:sp macro="" textlink="">
      <xdr:nvSpPr>
        <xdr:cNvPr id="2" name="Flèche vers le bas 1"/>
        <xdr:cNvSpPr/>
      </xdr:nvSpPr>
      <xdr:spPr>
        <a:xfrm>
          <a:off x="4219575" y="1076325"/>
          <a:ext cx="360000" cy="466725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2524125</xdr:colOff>
          <xdr:row>1</xdr:row>
          <xdr:rowOff>47625</xdr:rowOff>
        </xdr:from>
        <xdr:to>
          <xdr:col>2</xdr:col>
          <xdr:colOff>4467225</xdr:colOff>
          <xdr:row>1</xdr:row>
          <xdr:rowOff>361950</xdr:rowOff>
        </xdr:to>
        <xdr:sp macro="" textlink="">
          <xdr:nvSpPr>
            <xdr:cNvPr id="179201" name="Button 1" hidden="1">
              <a:extLst>
                <a:ext uri="{63B3BB69-23CF-44E3-9099-C40C66FF867C}">
                  <a14:compatExt spid="_x0000_s179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0" tIns="46800" rIns="90000" bIns="4680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Tri par pourcentages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4629150</xdr:colOff>
          <xdr:row>1</xdr:row>
          <xdr:rowOff>38100</xdr:rowOff>
        </xdr:from>
        <xdr:to>
          <xdr:col>2</xdr:col>
          <xdr:colOff>6372225</xdr:colOff>
          <xdr:row>1</xdr:row>
          <xdr:rowOff>371475</xdr:rowOff>
        </xdr:to>
        <xdr:sp macro="" textlink="">
          <xdr:nvSpPr>
            <xdr:cNvPr id="179202" name="Button 2" hidden="1">
              <a:extLst>
                <a:ext uri="{63B3BB69-23CF-44E3-9099-C40C66FF867C}">
                  <a14:compatExt spid="_x0000_s179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Tri par items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CFFFF"/>
  </sheetPr>
  <dimension ref="A1:AM126"/>
  <sheetViews>
    <sheetView showGridLines="0" showRowColHeaders="0" tabSelected="1" zoomScaleNormal="100" workbookViewId="0"/>
  </sheetViews>
  <sheetFormatPr baseColWidth="10" defaultRowHeight="14.25" x14ac:dyDescent="0.25"/>
  <cols>
    <col min="1" max="1" width="7.7109375" style="45" customWidth="1"/>
    <col min="2" max="2" width="6" style="124" customWidth="1"/>
    <col min="3" max="3" width="20.85546875" style="45" customWidth="1"/>
    <col min="4" max="4" width="13.85546875" style="45" customWidth="1"/>
    <col min="5" max="5" width="7.140625" style="45" customWidth="1"/>
    <col min="6" max="6" width="5.7109375" style="151" customWidth="1"/>
    <col min="7" max="7" width="8.42578125" style="45" customWidth="1"/>
    <col min="8" max="11" width="11.42578125" style="45"/>
    <col min="12" max="12" width="3.5703125" style="155" hidden="1" customWidth="1"/>
    <col min="13" max="13" width="79" style="144" hidden="1" customWidth="1"/>
    <col min="14" max="14" width="9.140625" style="124" hidden="1" customWidth="1"/>
    <col min="15" max="15" width="1.7109375" style="45" hidden="1" customWidth="1"/>
    <col min="16" max="16" width="5.5703125" style="147" hidden="1" customWidth="1"/>
    <col min="17" max="17" width="4.42578125" style="155" hidden="1" customWidth="1"/>
    <col min="18" max="18" width="79" style="144" hidden="1" customWidth="1"/>
    <col min="19" max="19" width="20.7109375" style="156" hidden="1" customWidth="1"/>
    <col min="20" max="21" width="3.140625" style="147" hidden="1" customWidth="1"/>
    <col min="22" max="23" width="2.5703125" style="189" hidden="1" customWidth="1"/>
    <col min="24" max="26" width="2.5703125" style="147" hidden="1" customWidth="1"/>
    <col min="27" max="32" width="3.42578125" style="163" hidden="1" customWidth="1"/>
    <col min="33" max="33" width="24.85546875" style="164" hidden="1" customWidth="1"/>
    <col min="34" max="34" width="11.42578125" style="170" hidden="1" customWidth="1"/>
    <col min="35" max="37" width="11.42578125" style="164" hidden="1" customWidth="1"/>
    <col min="38" max="39" width="11.42578125" style="164" customWidth="1"/>
    <col min="40" max="41" width="11.42578125" style="45" customWidth="1"/>
    <col min="42" max="16384" width="11.42578125" style="45"/>
  </cols>
  <sheetData>
    <row r="1" spans="1:32" ht="9.75" customHeight="1" x14ac:dyDescent="0.25"/>
    <row r="2" spans="1:32" ht="21.75" customHeight="1" x14ac:dyDescent="0.25">
      <c r="A2" s="329" t="s">
        <v>111</v>
      </c>
      <c r="B2" s="330"/>
      <c r="C2" s="330"/>
      <c r="D2" s="330"/>
      <c r="E2" s="330"/>
      <c r="F2" s="331"/>
      <c r="G2" s="301" t="str">
        <f>IF(A2="","Saisir le titre de l'évaluation","")</f>
        <v/>
      </c>
    </row>
    <row r="4" spans="1:32" ht="15" customHeight="1" x14ac:dyDescent="0.25">
      <c r="A4" s="327" t="s">
        <v>10</v>
      </c>
      <c r="B4" s="327"/>
      <c r="C4" s="332"/>
      <c r="D4" s="333"/>
      <c r="E4" s="333"/>
      <c r="F4" s="334"/>
      <c r="G4" s="42" t="str">
        <f>IF(C4="","Saisir le nom de l'enseignant","")</f>
        <v>Saisir le nom de l'enseignant</v>
      </c>
    </row>
    <row r="5" spans="1:32" ht="15" customHeight="1" x14ac:dyDescent="0.25">
      <c r="A5" s="327" t="s">
        <v>11</v>
      </c>
      <c r="B5" s="327"/>
      <c r="C5" s="332"/>
      <c r="D5" s="333"/>
      <c r="E5" s="333"/>
      <c r="F5" s="334"/>
      <c r="G5" s="42" t="str">
        <f>IF(C5="","Saisir le nom de l'établissement","")</f>
        <v>Saisir le nom de l'établissement</v>
      </c>
    </row>
    <row r="6" spans="1:32" ht="15" customHeight="1" x14ac:dyDescent="0.25">
      <c r="A6" s="327" t="s">
        <v>5</v>
      </c>
      <c r="B6" s="327"/>
      <c r="C6" s="332"/>
      <c r="D6" s="333"/>
      <c r="E6" s="333"/>
      <c r="F6" s="334"/>
      <c r="G6" s="42" t="str">
        <f>IF(C6="","Saisir le nom de la commune","")</f>
        <v>Saisir le nom de la commune</v>
      </c>
    </row>
    <row r="7" spans="1:32" ht="15" customHeight="1" x14ac:dyDescent="0.25">
      <c r="A7" s="327" t="s">
        <v>12</v>
      </c>
      <c r="B7" s="327"/>
      <c r="C7" s="332"/>
      <c r="D7" s="333"/>
      <c r="E7" s="333"/>
      <c r="F7" s="334"/>
      <c r="G7" s="42" t="str">
        <f>IF(C7="","Saisir le nom du réseau d'éducation prioritaire","")</f>
        <v>Saisir le nom du réseau d'éducation prioritaire</v>
      </c>
    </row>
    <row r="8" spans="1:32" ht="4.5" customHeight="1" x14ac:dyDescent="0.25">
      <c r="G8" s="46"/>
    </row>
    <row r="9" spans="1:32" x14ac:dyDescent="0.25">
      <c r="B9" s="125"/>
      <c r="C9" s="153" t="str">
        <f>C5&amp;IF(C6="","",IF(C5="",C6," à "&amp;C6))</f>
        <v/>
      </c>
      <c r="G9" s="46"/>
    </row>
    <row r="10" spans="1:32" ht="2.25" customHeight="1" x14ac:dyDescent="0.25">
      <c r="B10" s="125"/>
      <c r="C10" s="4"/>
      <c r="D10" s="4"/>
      <c r="E10" s="47"/>
      <c r="F10" s="152"/>
      <c r="G10" s="46"/>
    </row>
    <row r="11" spans="1:32" ht="23.25" customHeight="1" x14ac:dyDescent="0.25">
      <c r="C11" s="195" t="s">
        <v>62</v>
      </c>
      <c r="D11" s="195" t="s">
        <v>63</v>
      </c>
      <c r="E11" s="196" t="s">
        <v>1</v>
      </c>
      <c r="G11" s="43" t="str">
        <f>IF(C13="","Coller la liste des élèves","")</f>
        <v>Coller la liste des élèves</v>
      </c>
      <c r="H11" s="31"/>
      <c r="M11" s="148" t="s">
        <v>59</v>
      </c>
      <c r="N11" s="147"/>
    </row>
    <row r="12" spans="1:32" hidden="1" x14ac:dyDescent="0.25">
      <c r="B12" s="125"/>
      <c r="C12" s="153"/>
      <c r="G12" s="46"/>
      <c r="N12" s="147"/>
    </row>
    <row r="13" spans="1:32" x14ac:dyDescent="0.25">
      <c r="B13" s="126">
        <v>1</v>
      </c>
      <c r="C13" s="161"/>
      <c r="D13" s="161"/>
      <c r="E13" s="162"/>
      <c r="F13" s="151" t="str">
        <f>C13&amp;IF(D13="","",IF(C13="",D13," "&amp;D13))</f>
        <v/>
      </c>
      <c r="L13" s="155">
        <f>IF(M13="","",MAX($L$11:L11)+1)</f>
        <v>1</v>
      </c>
      <c r="M13" s="158" t="s">
        <v>21</v>
      </c>
      <c r="N13" s="149" t="str">
        <f>IF(L13="","","CP "&amp;L13&amp;" : "&amp;M13)</f>
        <v>CP 1 : Comprendre un texte dans son ensemble</v>
      </c>
    </row>
    <row r="14" spans="1:32" x14ac:dyDescent="0.25">
      <c r="B14" s="126">
        <v>2</v>
      </c>
      <c r="C14" s="161"/>
      <c r="D14" s="161"/>
      <c r="E14" s="162"/>
      <c r="F14" s="151" t="str">
        <f t="shared" ref="F14:F52" si="0">C14&amp;IF(D14="","",IF(C14="",D14," "&amp;D14))</f>
        <v/>
      </c>
      <c r="L14" s="155">
        <f>IF(M14="","",MAX($L$11:L13)+1)</f>
        <v>2</v>
      </c>
      <c r="M14" s="158" t="s">
        <v>40</v>
      </c>
      <c r="N14" s="149" t="str">
        <f t="shared" ref="N14:N22" si="1">IF(L14="","","CP "&amp;L14&amp;" : "&amp;M14)</f>
        <v>CP 2 : Comprendre l’organisation logique d’un texte</v>
      </c>
      <c r="AA14" s="325" t="s">
        <v>69</v>
      </c>
      <c r="AB14" s="325" t="s">
        <v>70</v>
      </c>
      <c r="AC14" s="325" t="s">
        <v>71</v>
      </c>
      <c r="AD14" s="325" t="s">
        <v>72</v>
      </c>
      <c r="AE14" s="325" t="s">
        <v>73</v>
      </c>
      <c r="AF14" s="325" t="s">
        <v>74</v>
      </c>
    </row>
    <row r="15" spans="1:32" x14ac:dyDescent="0.25">
      <c r="B15" s="126">
        <v>3</v>
      </c>
      <c r="C15" s="161"/>
      <c r="D15" s="161"/>
      <c r="E15" s="162"/>
      <c r="F15" s="151" t="str">
        <f t="shared" si="0"/>
        <v/>
      </c>
      <c r="L15" s="155">
        <f>IF(M15="","",MAX($L$11:L14)+1)</f>
        <v>3</v>
      </c>
      <c r="M15" s="158" t="s">
        <v>41</v>
      </c>
      <c r="N15" s="149" t="str">
        <f t="shared" si="1"/>
        <v>CP 3 : Construire et vérifier le sens d’un texte lu</v>
      </c>
      <c r="AA15" s="325"/>
      <c r="AB15" s="325"/>
      <c r="AC15" s="325"/>
      <c r="AD15" s="325"/>
      <c r="AE15" s="325"/>
      <c r="AF15" s="325"/>
    </row>
    <row r="16" spans="1:32" x14ac:dyDescent="0.25">
      <c r="B16" s="126">
        <v>4</v>
      </c>
      <c r="C16" s="161"/>
      <c r="D16" s="161"/>
      <c r="E16" s="162"/>
      <c r="F16" s="151" t="str">
        <f t="shared" si="0"/>
        <v/>
      </c>
      <c r="L16" s="155">
        <f>IF(M16="","",MAX($L$11:L15)+1)</f>
        <v>4</v>
      </c>
      <c r="M16" s="158" t="s">
        <v>42</v>
      </c>
      <c r="N16" s="149" t="str">
        <f t="shared" si="1"/>
        <v>CP 4 : Raconter de façon claire et organisée en respectant la consigne</v>
      </c>
      <c r="AA16" s="325"/>
      <c r="AB16" s="325"/>
      <c r="AC16" s="325"/>
      <c r="AD16" s="325"/>
      <c r="AE16" s="325"/>
      <c r="AF16" s="325"/>
    </row>
    <row r="17" spans="2:35" x14ac:dyDescent="0.25">
      <c r="B17" s="126">
        <v>5</v>
      </c>
      <c r="C17" s="161"/>
      <c r="D17" s="161"/>
      <c r="E17" s="162"/>
      <c r="F17" s="151" t="str">
        <f t="shared" si="0"/>
        <v/>
      </c>
      <c r="L17" s="155">
        <f>IF(M17="","",MAX($L$11:L16)+1)</f>
        <v>5</v>
      </c>
      <c r="M17" s="158" t="s">
        <v>43</v>
      </c>
      <c r="N17" s="149" t="str">
        <f t="shared" si="1"/>
        <v>CP 5 : Assurer la cohérence de son récit</v>
      </c>
      <c r="V17" s="190">
        <f t="shared" ref="V17:V22" si="2">Y35</f>
        <v>1</v>
      </c>
      <c r="W17" s="190">
        <f t="shared" ref="W17:W22" si="3">Y42</f>
        <v>1</v>
      </c>
      <c r="X17" s="190">
        <f t="shared" ref="X17:X22" si="4">Y49</f>
        <v>1</v>
      </c>
      <c r="Y17" s="190">
        <f t="shared" ref="Y17:Y22" si="5">Y56</f>
        <v>1</v>
      </c>
      <c r="Z17" s="190">
        <f t="shared" ref="Z17:Z22" si="6">Y63</f>
        <v>3</v>
      </c>
      <c r="AA17" s="325"/>
      <c r="AB17" s="325"/>
      <c r="AC17" s="325"/>
      <c r="AD17" s="325"/>
      <c r="AE17" s="325"/>
      <c r="AF17" s="325"/>
    </row>
    <row r="18" spans="2:35" x14ac:dyDescent="0.25">
      <c r="B18" s="126">
        <v>6</v>
      </c>
      <c r="C18" s="161"/>
      <c r="D18" s="161"/>
      <c r="E18" s="162"/>
      <c r="F18" s="151" t="str">
        <f t="shared" si="0"/>
        <v/>
      </c>
      <c r="L18" s="155">
        <f>IF(M18="","",MAX($L$11:L17)+1)</f>
        <v>6</v>
      </c>
      <c r="M18" s="158" t="s">
        <v>44</v>
      </c>
      <c r="N18" s="149" t="str">
        <f t="shared" si="1"/>
        <v>CP 6 : S’exprimer dans une langue correcte et adaptée, en respectant les codes de l’écrit</v>
      </c>
      <c r="V18" s="190">
        <f t="shared" si="2"/>
        <v>3</v>
      </c>
      <c r="W18" s="190">
        <f t="shared" si="3"/>
        <v>9</v>
      </c>
      <c r="X18" s="190">
        <f t="shared" si="4"/>
        <v>3</v>
      </c>
      <c r="Y18" s="190">
        <f t="shared" si="5"/>
        <v>4</v>
      </c>
      <c r="Z18" s="190">
        <f t="shared" si="6"/>
        <v>2</v>
      </c>
      <c r="AA18" s="325"/>
      <c r="AB18" s="325"/>
      <c r="AC18" s="325"/>
      <c r="AD18" s="325"/>
      <c r="AE18" s="325"/>
      <c r="AF18" s="325"/>
    </row>
    <row r="19" spans="2:35" x14ac:dyDescent="0.25">
      <c r="B19" s="126">
        <v>7</v>
      </c>
      <c r="C19" s="161"/>
      <c r="D19" s="161"/>
      <c r="E19" s="162"/>
      <c r="F19" s="151" t="str">
        <f t="shared" si="0"/>
        <v/>
      </c>
      <c r="L19" s="155">
        <f>IF(M19="","",MAX($L$11:L18)+1)</f>
        <v>7</v>
      </c>
      <c r="M19" s="158" t="s">
        <v>45</v>
      </c>
      <c r="N19" s="149" t="str">
        <f t="shared" si="1"/>
        <v>CP 7 : Préparer ses écrits, les reprendre pour les améliorer</v>
      </c>
      <c r="V19" s="190">
        <f t="shared" si="2"/>
        <v>4</v>
      </c>
      <c r="W19" s="190">
        <f t="shared" si="3"/>
        <v>0</v>
      </c>
      <c r="X19" s="190">
        <f t="shared" si="4"/>
        <v>9</v>
      </c>
      <c r="Y19" s="190">
        <f t="shared" si="5"/>
        <v>9</v>
      </c>
      <c r="Z19" s="190" t="str">
        <f t="shared" si="6"/>
        <v>Z</v>
      </c>
      <c r="AA19" s="325"/>
      <c r="AB19" s="325"/>
      <c r="AC19" s="325"/>
      <c r="AD19" s="325"/>
      <c r="AE19" s="325"/>
      <c r="AF19" s="325"/>
    </row>
    <row r="20" spans="2:35" x14ac:dyDescent="0.25">
      <c r="B20" s="126">
        <v>8</v>
      </c>
      <c r="C20" s="161"/>
      <c r="D20" s="161"/>
      <c r="E20" s="162"/>
      <c r="F20" s="151" t="str">
        <f t="shared" si="0"/>
        <v/>
      </c>
      <c r="L20" s="155" t="str">
        <f>IF(M20="","",MAX($L$11:L19)+1)</f>
        <v/>
      </c>
      <c r="M20" s="158"/>
      <c r="N20" s="149" t="str">
        <f t="shared" si="1"/>
        <v/>
      </c>
      <c r="V20" s="190">
        <f t="shared" si="2"/>
        <v>9</v>
      </c>
      <c r="W20" s="190" t="str">
        <f t="shared" si="3"/>
        <v>A</v>
      </c>
      <c r="X20" s="190">
        <f t="shared" si="4"/>
        <v>0</v>
      </c>
      <c r="Y20" s="190">
        <f t="shared" si="5"/>
        <v>0</v>
      </c>
      <c r="Z20" s="190" t="str">
        <f t="shared" si="6"/>
        <v>A</v>
      </c>
      <c r="AA20" s="325"/>
      <c r="AB20" s="325"/>
      <c r="AC20" s="325"/>
      <c r="AD20" s="325"/>
      <c r="AE20" s="325"/>
      <c r="AF20" s="325"/>
    </row>
    <row r="21" spans="2:35" x14ac:dyDescent="0.25">
      <c r="B21" s="126">
        <v>9</v>
      </c>
      <c r="C21" s="161"/>
      <c r="D21" s="161"/>
      <c r="E21" s="162"/>
      <c r="F21" s="151" t="str">
        <f t="shared" si="0"/>
        <v/>
      </c>
      <c r="L21" s="155" t="str">
        <f>IF(M21="","",MAX($L$11:L20)+1)</f>
        <v/>
      </c>
      <c r="M21" s="158"/>
      <c r="N21" s="149" t="str">
        <f t="shared" si="1"/>
        <v/>
      </c>
      <c r="V21" s="190">
        <f t="shared" si="2"/>
        <v>0</v>
      </c>
      <c r="W21" s="190" t="str">
        <f t="shared" si="3"/>
        <v/>
      </c>
      <c r="X21" s="190" t="str">
        <f t="shared" si="4"/>
        <v>A</v>
      </c>
      <c r="Y21" s="190" t="str">
        <f t="shared" si="5"/>
        <v>A</v>
      </c>
      <c r="Z21" s="190">
        <f t="shared" si="6"/>
        <v>2</v>
      </c>
      <c r="AA21" s="325"/>
      <c r="AB21" s="325"/>
      <c r="AC21" s="325"/>
      <c r="AD21" s="325"/>
      <c r="AE21" s="325"/>
      <c r="AF21" s="325"/>
    </row>
    <row r="22" spans="2:35" x14ac:dyDescent="0.25">
      <c r="B22" s="126">
        <v>10</v>
      </c>
      <c r="C22" s="161"/>
      <c r="D22" s="161"/>
      <c r="E22" s="162"/>
      <c r="F22" s="151" t="str">
        <f t="shared" si="0"/>
        <v/>
      </c>
      <c r="L22" s="155" t="str">
        <f>IF(M22="","",MAX($L$11:L21)+1)</f>
        <v/>
      </c>
      <c r="M22" s="158"/>
      <c r="N22" s="149" t="str">
        <f t="shared" si="1"/>
        <v/>
      </c>
      <c r="V22" s="190" t="str">
        <f t="shared" si="2"/>
        <v>A</v>
      </c>
      <c r="W22" s="190" t="str">
        <f t="shared" si="3"/>
        <v/>
      </c>
      <c r="X22" s="190" t="str">
        <f t="shared" si="4"/>
        <v/>
      </c>
      <c r="Y22" s="190" t="str">
        <f t="shared" si="5"/>
        <v/>
      </c>
      <c r="Z22" s="190">
        <f t="shared" si="6"/>
        <v>2</v>
      </c>
      <c r="AA22" s="325"/>
      <c r="AB22" s="325"/>
      <c r="AC22" s="325"/>
      <c r="AD22" s="325"/>
      <c r="AE22" s="325"/>
      <c r="AF22" s="325"/>
    </row>
    <row r="23" spans="2:35" ht="15" customHeight="1" x14ac:dyDescent="0.25">
      <c r="B23" s="126">
        <v>11</v>
      </c>
      <c r="C23" s="161"/>
      <c r="D23" s="161"/>
      <c r="E23" s="162"/>
      <c r="F23" s="151" t="str">
        <f t="shared" si="0"/>
        <v/>
      </c>
      <c r="N23" s="149"/>
      <c r="AA23" s="325"/>
      <c r="AB23" s="325"/>
      <c r="AC23" s="325"/>
      <c r="AD23" s="325"/>
      <c r="AE23" s="325"/>
      <c r="AF23" s="325"/>
    </row>
    <row r="24" spans="2:35" ht="14.25" customHeight="1" x14ac:dyDescent="0.25">
      <c r="B24" s="126">
        <v>12</v>
      </c>
      <c r="C24" s="161"/>
      <c r="D24" s="161"/>
      <c r="E24" s="162"/>
      <c r="F24" s="151" t="str">
        <f t="shared" si="0"/>
        <v/>
      </c>
      <c r="N24" s="328" t="s">
        <v>61</v>
      </c>
      <c r="V24" s="147">
        <f>COUNTIF(V17:V22,"&gt;=0")+COUNTIF(V17:V22,"&gt;=A")</f>
        <v>6</v>
      </c>
      <c r="W24" s="147">
        <f>COUNTIF(W17:W22,"&gt;=0")+COUNTIF(W17:W22,"&gt;=A")</f>
        <v>4</v>
      </c>
      <c r="X24" s="147">
        <f>COUNTIF(X17:X22,"&gt;=0")+COUNTIF(X17:X22,"&gt;=A")</f>
        <v>5</v>
      </c>
      <c r="Y24" s="147">
        <f>COUNTIF(Y17:Y22,"&gt;=0")+COUNTIF(Y17:Y22,"&gt;=A")</f>
        <v>5</v>
      </c>
      <c r="Z24" s="147">
        <f>COUNTIF(Z17:Z22,"&gt;=0")+COUNTIF(Z17:Z22,"&gt;=A")</f>
        <v>6</v>
      </c>
      <c r="AA24" s="325"/>
      <c r="AB24" s="325"/>
      <c r="AC24" s="325"/>
      <c r="AD24" s="325"/>
      <c r="AE24" s="325"/>
      <c r="AF24" s="325"/>
    </row>
    <row r="25" spans="2:35" ht="15.75" x14ac:dyDescent="0.25">
      <c r="B25" s="126">
        <v>13</v>
      </c>
      <c r="C25" s="161"/>
      <c r="D25" s="161"/>
      <c r="E25" s="162"/>
      <c r="F25" s="151" t="str">
        <f t="shared" si="0"/>
        <v/>
      </c>
      <c r="M25" s="148" t="s">
        <v>60</v>
      </c>
      <c r="N25" s="328"/>
      <c r="R25" s="148" t="s">
        <v>20</v>
      </c>
      <c r="S25" s="157" t="s">
        <v>64</v>
      </c>
      <c r="AA25" s="325"/>
      <c r="AB25" s="325" t="s">
        <v>70</v>
      </c>
      <c r="AC25" s="325" t="s">
        <v>70</v>
      </c>
      <c r="AD25" s="325"/>
      <c r="AE25" s="325"/>
      <c r="AF25" s="325"/>
    </row>
    <row r="26" spans="2:35" ht="15.75" x14ac:dyDescent="0.25">
      <c r="B26" s="126">
        <v>14</v>
      </c>
      <c r="C26" s="161"/>
      <c r="D26" s="161"/>
      <c r="E26" s="162"/>
      <c r="F26" s="151" t="str">
        <f t="shared" si="0"/>
        <v/>
      </c>
      <c r="N26" s="328"/>
      <c r="V26" s="167" t="s">
        <v>65</v>
      </c>
      <c r="W26" s="167"/>
      <c r="X26" s="167"/>
      <c r="Y26" s="167"/>
      <c r="Z26" s="167"/>
      <c r="AA26" s="166">
        <v>1</v>
      </c>
      <c r="AB26" s="166">
        <v>3</v>
      </c>
      <c r="AC26" s="166">
        <v>4</v>
      </c>
      <c r="AD26" s="166">
        <v>9</v>
      </c>
      <c r="AE26" s="166">
        <v>0</v>
      </c>
      <c r="AF26" s="166" t="s">
        <v>0</v>
      </c>
    </row>
    <row r="27" spans="2:35" x14ac:dyDescent="0.25">
      <c r="B27" s="126">
        <v>15</v>
      </c>
      <c r="C27" s="161"/>
      <c r="D27" s="161"/>
      <c r="E27" s="162"/>
      <c r="F27" s="151" t="str">
        <f t="shared" si="0"/>
        <v/>
      </c>
      <c r="L27" s="155">
        <f>IF(M27="","",MAX($L$25:L25)+1)</f>
        <v>1</v>
      </c>
      <c r="M27" s="159" t="s">
        <v>22</v>
      </c>
      <c r="N27" s="160">
        <v>1</v>
      </c>
      <c r="P27" s="147">
        <f>IF(R27="","",Q27)</f>
        <v>1</v>
      </c>
      <c r="Q27" s="155">
        <v>1</v>
      </c>
      <c r="R27" s="158" t="s">
        <v>25</v>
      </c>
      <c r="S27" s="158" t="s">
        <v>66</v>
      </c>
      <c r="T27" s="147">
        <f>IF(S27="",0,IF(ISERROR(VLOOKUP(S27,$AG$28:$AH$32,2,0)),0,VLOOKUP(S27,$AG$28:$AH$32,2,0)))</f>
        <v>1</v>
      </c>
      <c r="U27" s="147">
        <f>IF(S27="","VV",IF(ISERROR(VLOOKUP(S27,$AG$28:$AH$32,2,0)),"V",VLOOKUP(S27,$AG$28:$AH$32,2,0)))</f>
        <v>1</v>
      </c>
      <c r="AA27" s="326" t="s">
        <v>75</v>
      </c>
      <c r="AB27" s="326"/>
      <c r="AC27" s="326"/>
      <c r="AD27" s="326"/>
      <c r="AE27" s="326"/>
      <c r="AF27" s="326"/>
    </row>
    <row r="28" spans="2:35" x14ac:dyDescent="0.25">
      <c r="B28" s="126">
        <v>16</v>
      </c>
      <c r="C28" s="161"/>
      <c r="D28" s="161"/>
      <c r="E28" s="162"/>
      <c r="F28" s="151" t="str">
        <f t="shared" si="0"/>
        <v/>
      </c>
      <c r="L28" s="155">
        <f>IF(M28="","",MAX($L$25:L27)+1)</f>
        <v>2</v>
      </c>
      <c r="M28" s="159" t="s">
        <v>23</v>
      </c>
      <c r="N28" s="160">
        <v>1</v>
      </c>
      <c r="P28" s="147">
        <f t="shared" ref="P28:P91" si="7">IF(R28="","",Q28)</f>
        <v>2</v>
      </c>
      <c r="Q28" s="155">
        <v>2</v>
      </c>
      <c r="R28" s="158" t="s">
        <v>25</v>
      </c>
      <c r="S28" s="158" t="s">
        <v>66</v>
      </c>
      <c r="T28" s="147">
        <f t="shared" ref="T28:T91" si="8">IF(S28="",0,IF(ISERROR(VLOOKUP(S28,$AG$28:$AH$32,2,0)),0,VLOOKUP(S28,$AG$28:$AH$32,2,0)))</f>
        <v>1</v>
      </c>
      <c r="U28" s="147">
        <f t="shared" ref="U28:U91" si="9">IF(S28="","VV",IF(ISERROR(VLOOKUP(S28,$AG$28:$AH$32,2,0)),"V",VLOOKUP(S28,$AG$28:$AH$32,2,0)))</f>
        <v>1</v>
      </c>
      <c r="V28" s="190">
        <f>IF(AA28="","",AA28)</f>
        <v>1</v>
      </c>
      <c r="W28" s="190">
        <f>IF(AA29="","",AA29)</f>
        <v>1</v>
      </c>
      <c r="X28" s="190">
        <f>IF(AA30="","",AA30)</f>
        <v>1</v>
      </c>
      <c r="Y28" s="190">
        <f>IF(AA31="","",AA31)</f>
        <v>1</v>
      </c>
      <c r="Z28" s="190">
        <f>IF(AA32="","",AA32)</f>
        <v>3</v>
      </c>
      <c r="AA28" s="169">
        <f t="shared" ref="AA28:AF28" si="10">IF(AA26="","",AA26)</f>
        <v>1</v>
      </c>
      <c r="AB28" s="169">
        <f t="shared" si="10"/>
        <v>3</v>
      </c>
      <c r="AC28" s="169">
        <f t="shared" si="10"/>
        <v>4</v>
      </c>
      <c r="AD28" s="169">
        <f t="shared" si="10"/>
        <v>9</v>
      </c>
      <c r="AE28" s="169">
        <f t="shared" si="10"/>
        <v>0</v>
      </c>
      <c r="AF28" s="169" t="str">
        <f t="shared" si="10"/>
        <v>A</v>
      </c>
      <c r="AG28" s="168" t="str">
        <f>AA28&amp;IF(AA28="",AB28,IF(AB28="",""," / "&amp;AB28))&amp;IF(COUNTA(AA28:AB28)=0,AC28,IF(AC28="",""," / "&amp;AC28))&amp;IF(COUNTA(AA28:AC28)=0,AD28,IF(AD28="",""," / "&amp;AD28)&amp;IF(COUNTA(AA28:AD28)=0,AE28,IF(AE28="",""," / "&amp;AE28))&amp;IF(COUNTA(AA28:AE28)=0,AF28,IF(AF28="",""," / "&amp;AF28)))</f>
        <v>1 / 3 / 4 / 9 / 0 / A</v>
      </c>
      <c r="AH28" s="170">
        <v>0</v>
      </c>
      <c r="AI28" s="171" t="s">
        <v>76</v>
      </c>
    </row>
    <row r="29" spans="2:35" x14ac:dyDescent="0.25">
      <c r="B29" s="126">
        <v>17</v>
      </c>
      <c r="C29" s="161"/>
      <c r="D29" s="161"/>
      <c r="E29" s="162"/>
      <c r="F29" s="151" t="str">
        <f t="shared" si="0"/>
        <v/>
      </c>
      <c r="L29" s="155">
        <f>IF(M29="","",MAX($L$25:L28)+1)</f>
        <v>3</v>
      </c>
      <c r="M29" s="159" t="s">
        <v>24</v>
      </c>
      <c r="N29" s="160">
        <v>2</v>
      </c>
      <c r="P29" s="147">
        <f t="shared" si="7"/>
        <v>3</v>
      </c>
      <c r="Q29" s="155">
        <v>3</v>
      </c>
      <c r="R29" s="158" t="s">
        <v>25</v>
      </c>
      <c r="S29" s="158" t="s">
        <v>66</v>
      </c>
      <c r="T29" s="147">
        <f t="shared" si="8"/>
        <v>1</v>
      </c>
      <c r="U29" s="147">
        <f t="shared" si="9"/>
        <v>1</v>
      </c>
      <c r="V29" s="190">
        <f>IF(AB28="","",AB28)</f>
        <v>3</v>
      </c>
      <c r="W29" s="190" t="str">
        <f>IF(AB29="","",AB29)</f>
        <v/>
      </c>
      <c r="X29" s="190">
        <f>IF(AB30="","",AB30)</f>
        <v>3</v>
      </c>
      <c r="Y29" s="190" t="str">
        <f>IF(AB31="","",AB31)</f>
        <v/>
      </c>
      <c r="Z29" s="190">
        <f>IF(AB32="","",AB32)</f>
        <v>2</v>
      </c>
      <c r="AA29" s="166">
        <v>1</v>
      </c>
      <c r="AB29" s="166"/>
      <c r="AC29" s="166"/>
      <c r="AD29" s="166">
        <v>9</v>
      </c>
      <c r="AE29" s="166">
        <v>0</v>
      </c>
      <c r="AF29" s="166" t="s">
        <v>0</v>
      </c>
      <c r="AG29" s="168" t="str">
        <f>AA29&amp;IF(AA29="",AB29,IF(AB29="",""," / "&amp;AB29))&amp;IF(COUNTA(AA29:AB29)=0,AC29,IF(AC29="",""," / "&amp;AC29))&amp;IF(COUNTA(AA29:AC29)=0,AD29,IF(AD29="",""," / "&amp;AD29)&amp;IF(COUNTA(AA29:AD29)=0,AE29,IF(AE29="",""," / "&amp;AE29))&amp;IF(COUNTA(AA29:AE29)=0,AF29,IF(AF29="",""," / "&amp;AF29)))</f>
        <v>1 / 9 / 0 / A</v>
      </c>
      <c r="AH29" s="170">
        <v>1</v>
      </c>
    </row>
    <row r="30" spans="2:35" x14ac:dyDescent="0.25">
      <c r="B30" s="126">
        <v>18</v>
      </c>
      <c r="C30" s="161"/>
      <c r="D30" s="161"/>
      <c r="E30" s="162"/>
      <c r="F30" s="151" t="str">
        <f t="shared" si="0"/>
        <v/>
      </c>
      <c r="L30" s="155">
        <f>IF(M30="","",MAX($L$25:L29)+1)</f>
        <v>4</v>
      </c>
      <c r="M30" s="159" t="s">
        <v>25</v>
      </c>
      <c r="N30" s="160">
        <v>2</v>
      </c>
      <c r="P30" s="147">
        <f t="shared" si="7"/>
        <v>4</v>
      </c>
      <c r="Q30" s="155">
        <v>4</v>
      </c>
      <c r="R30" s="158" t="s">
        <v>23</v>
      </c>
      <c r="S30" s="158" t="s">
        <v>66</v>
      </c>
      <c r="T30" s="147">
        <f t="shared" si="8"/>
        <v>1</v>
      </c>
      <c r="U30" s="147">
        <f t="shared" si="9"/>
        <v>1</v>
      </c>
      <c r="V30" s="190">
        <f>IF(AC28="","",AC28)</f>
        <v>4</v>
      </c>
      <c r="W30" s="190" t="str">
        <f>IF(AC29="","",AC29)</f>
        <v/>
      </c>
      <c r="X30" s="190" t="str">
        <f>IF(AC30="","",AC30)</f>
        <v/>
      </c>
      <c r="Y30" s="190">
        <f>IF(AC31="","",AC31)</f>
        <v>4</v>
      </c>
      <c r="Z30" s="190" t="str">
        <f>IF(AC32="","",AC32)</f>
        <v>Z</v>
      </c>
      <c r="AA30" s="166">
        <v>1</v>
      </c>
      <c r="AB30" s="166">
        <v>3</v>
      </c>
      <c r="AC30" s="166"/>
      <c r="AD30" s="166">
        <v>9</v>
      </c>
      <c r="AE30" s="166">
        <v>0</v>
      </c>
      <c r="AF30" s="166" t="s">
        <v>0</v>
      </c>
      <c r="AG30" s="168" t="str">
        <f>AA30&amp;IF(AA30="",AB30,IF(AB30="",""," / "&amp;AB30))&amp;IF(COUNTA(AA30:AB30)=0,AC30,IF(AC30="",""," / "&amp;AC30))&amp;IF(COUNTA(AA30:AC30)=0,AD30,IF(AD30="",""," / "&amp;AD30)&amp;IF(COUNTA(AA30:AD30)=0,AE30,IF(AE30="",""," / "&amp;AE30))&amp;IF(COUNTA(AA30:AE30)=0,AF30,IF(AF30="",""," / "&amp;AF30)))</f>
        <v>1 / 3 / 9 / 0 / A</v>
      </c>
      <c r="AH30" s="170">
        <v>2</v>
      </c>
    </row>
    <row r="31" spans="2:35" x14ac:dyDescent="0.25">
      <c r="B31" s="126">
        <v>19</v>
      </c>
      <c r="C31" s="161"/>
      <c r="D31" s="161"/>
      <c r="E31" s="162"/>
      <c r="F31" s="151" t="str">
        <f t="shared" si="0"/>
        <v/>
      </c>
      <c r="L31" s="155">
        <f>IF(M31="","",MAX($L$25:L30)+1)</f>
        <v>5</v>
      </c>
      <c r="M31" s="159" t="s">
        <v>26</v>
      </c>
      <c r="N31" s="160">
        <v>3</v>
      </c>
      <c r="P31" s="147">
        <f t="shared" si="7"/>
        <v>5</v>
      </c>
      <c r="Q31" s="155">
        <v>5</v>
      </c>
      <c r="R31" s="158" t="s">
        <v>23</v>
      </c>
      <c r="S31" s="158" t="s">
        <v>66</v>
      </c>
      <c r="T31" s="147">
        <f t="shared" si="8"/>
        <v>1</v>
      </c>
      <c r="U31" s="147">
        <f t="shared" si="9"/>
        <v>1</v>
      </c>
      <c r="V31" s="190">
        <f>IF(AD28="","",AD28)</f>
        <v>9</v>
      </c>
      <c r="W31" s="190">
        <f>IF(AD29="","",AD29)</f>
        <v>9</v>
      </c>
      <c r="X31" s="190">
        <f>IF(AD30="","",AD30)</f>
        <v>9</v>
      </c>
      <c r="Y31" s="190">
        <f>IF(AD31="","",AD31)</f>
        <v>9</v>
      </c>
      <c r="Z31" s="190" t="str">
        <f>IF(AD32="","",AD32)</f>
        <v>A</v>
      </c>
      <c r="AA31" s="166">
        <v>1</v>
      </c>
      <c r="AB31" s="166"/>
      <c r="AC31" s="166">
        <v>4</v>
      </c>
      <c r="AD31" s="166">
        <v>9</v>
      </c>
      <c r="AE31" s="166">
        <v>0</v>
      </c>
      <c r="AF31" s="166" t="s">
        <v>0</v>
      </c>
      <c r="AG31" s="168" t="str">
        <f>AA31&amp;IF(AA31="",AB31,IF(AB31="",""," / "&amp;AB31))&amp;IF(COUNTA(AA31:AB31)=0,AC31,IF(AC31="",""," / "&amp;AC31))&amp;IF(COUNTA(AA31:AC31)=0,AD31,IF(AD31="",""," / "&amp;AD31)&amp;IF(COUNTA(AA31:AD31)=0,AE31,IF(AE31="",""," / "&amp;AE31))&amp;IF(COUNTA(AA31:AE31)=0,AF31,IF(AF31="",""," / "&amp;AF31)))</f>
        <v>1 / 4 / 9 / 0 / A</v>
      </c>
      <c r="AH31" s="170">
        <v>3</v>
      </c>
    </row>
    <row r="32" spans="2:35" x14ac:dyDescent="0.25">
      <c r="B32" s="126">
        <v>20</v>
      </c>
      <c r="C32" s="161"/>
      <c r="D32" s="161"/>
      <c r="E32" s="162"/>
      <c r="F32" s="151" t="str">
        <f t="shared" si="0"/>
        <v/>
      </c>
      <c r="L32" s="155">
        <f>IF(M32="","",MAX($L$25:L31)+1)</f>
        <v>6</v>
      </c>
      <c r="M32" s="159" t="s">
        <v>27</v>
      </c>
      <c r="N32" s="160">
        <v>3</v>
      </c>
      <c r="P32" s="147">
        <f t="shared" si="7"/>
        <v>6</v>
      </c>
      <c r="Q32" s="155">
        <v>6</v>
      </c>
      <c r="R32" s="158" t="s">
        <v>23</v>
      </c>
      <c r="S32" s="158" t="s">
        <v>66</v>
      </c>
      <c r="T32" s="147">
        <f t="shared" si="8"/>
        <v>1</v>
      </c>
      <c r="U32" s="147">
        <f t="shared" si="9"/>
        <v>1</v>
      </c>
      <c r="V32" s="190">
        <f>IF(AE28="","",AE28)</f>
        <v>0</v>
      </c>
      <c r="W32" s="190">
        <f>IF(AE29="","",AE29)</f>
        <v>0</v>
      </c>
      <c r="X32" s="190">
        <f>IF(AE30="","",AE30)</f>
        <v>0</v>
      </c>
      <c r="Y32" s="190">
        <f>IF(AE31="","",AE31)</f>
        <v>0</v>
      </c>
      <c r="Z32" s="190">
        <f>IF(AE32="","",AE32)</f>
        <v>2</v>
      </c>
      <c r="AA32" s="166">
        <v>3</v>
      </c>
      <c r="AB32" s="166">
        <v>2</v>
      </c>
      <c r="AC32" s="166" t="s">
        <v>78</v>
      </c>
      <c r="AD32" s="166" t="s">
        <v>0</v>
      </c>
      <c r="AE32" s="166">
        <v>2</v>
      </c>
      <c r="AF32" s="166">
        <v>2</v>
      </c>
      <c r="AG32" s="168" t="str">
        <f>AA32&amp;IF(AA32="",AB32,IF(AB32="",""," / "&amp;AB32))&amp;IF(COUNTA(AA32:AB32)=0,AC32,IF(AC32="",""," / "&amp;AC32))&amp;IF(COUNTA(AA32:AC32)=0,AD32,IF(AD32="",""," / "&amp;AD32)&amp;IF(COUNTA(AA32:AD32)=0,AE32,IF(AE32="",""," / "&amp;AE32))&amp;IF(COUNTA(AA32:AE32)=0,AF32,IF(AF32="",""," / "&amp;AF32)))</f>
        <v>3 / 2 / Z / A / 2 / 2</v>
      </c>
      <c r="AH32" s="170">
        <v>4</v>
      </c>
    </row>
    <row r="33" spans="2:38" x14ac:dyDescent="0.25">
      <c r="B33" s="126">
        <v>21</v>
      </c>
      <c r="C33" s="161"/>
      <c r="D33" s="161"/>
      <c r="E33" s="162"/>
      <c r="F33" s="151" t="str">
        <f t="shared" si="0"/>
        <v/>
      </c>
      <c r="L33" s="155">
        <f>IF(M33="","",MAX($L$25:L32)+1)</f>
        <v>7</v>
      </c>
      <c r="M33" s="159" t="s">
        <v>28</v>
      </c>
      <c r="N33" s="160">
        <v>3</v>
      </c>
      <c r="P33" s="147">
        <f t="shared" si="7"/>
        <v>7</v>
      </c>
      <c r="Q33" s="155">
        <v>7</v>
      </c>
      <c r="R33" s="158" t="s">
        <v>23</v>
      </c>
      <c r="S33" s="158" t="s">
        <v>66</v>
      </c>
      <c r="T33" s="147">
        <f t="shared" si="8"/>
        <v>1</v>
      </c>
      <c r="U33" s="147">
        <f t="shared" si="9"/>
        <v>1</v>
      </c>
      <c r="V33" s="190" t="str">
        <f>IF(AF28="","",AF28)</f>
        <v>A</v>
      </c>
      <c r="W33" s="190" t="str">
        <f>IF(AF29="","",AF29)</f>
        <v>A</v>
      </c>
      <c r="X33" s="190" t="str">
        <f>IF(AF30="","",AF30)</f>
        <v>A</v>
      </c>
      <c r="Y33" s="190" t="str">
        <f>IF(AF31="","",AF31)</f>
        <v>A</v>
      </c>
      <c r="Z33" s="190">
        <f>IF(AF32="","",AF32)</f>
        <v>2</v>
      </c>
      <c r="AB33" s="165"/>
      <c r="AC33" s="165"/>
      <c r="AD33" s="165"/>
      <c r="AE33" s="165"/>
      <c r="AF33" s="165"/>
    </row>
    <row r="34" spans="2:38" x14ac:dyDescent="0.25">
      <c r="B34" s="126">
        <v>22</v>
      </c>
      <c r="C34" s="161"/>
      <c r="D34" s="161"/>
      <c r="E34" s="162"/>
      <c r="F34" s="151" t="str">
        <f t="shared" si="0"/>
        <v/>
      </c>
      <c r="L34" s="155">
        <f>IF(M34="","",MAX($L$25:L33)+1)</f>
        <v>8</v>
      </c>
      <c r="M34" s="159" t="s">
        <v>29</v>
      </c>
      <c r="N34" s="160">
        <v>3</v>
      </c>
      <c r="P34" s="147">
        <f t="shared" si="7"/>
        <v>8</v>
      </c>
      <c r="Q34" s="155">
        <v>8</v>
      </c>
      <c r="R34" s="158" t="s">
        <v>23</v>
      </c>
      <c r="S34" s="158" t="s">
        <v>66</v>
      </c>
      <c r="T34" s="147">
        <f t="shared" si="8"/>
        <v>1</v>
      </c>
      <c r="U34" s="147">
        <f t="shared" si="9"/>
        <v>1</v>
      </c>
      <c r="V34" s="190"/>
      <c r="W34" s="190"/>
      <c r="X34" s="190"/>
      <c r="Y34" s="190"/>
      <c r="Z34" s="190"/>
      <c r="AA34" s="326" t="s">
        <v>80</v>
      </c>
      <c r="AB34" s="326"/>
      <c r="AC34" s="326"/>
      <c r="AD34" s="326"/>
      <c r="AE34" s="326"/>
      <c r="AF34" s="326"/>
      <c r="AG34" s="326"/>
    </row>
    <row r="35" spans="2:38" x14ac:dyDescent="0.25">
      <c r="B35" s="126">
        <v>23</v>
      </c>
      <c r="C35" s="161"/>
      <c r="D35" s="161"/>
      <c r="E35" s="162"/>
      <c r="F35" s="151" t="str">
        <f t="shared" si="0"/>
        <v/>
      </c>
      <c r="L35" s="155">
        <f>IF(M35="","",MAX($L$25:L34)+1)</f>
        <v>9</v>
      </c>
      <c r="M35" s="159" t="s">
        <v>30</v>
      </c>
      <c r="N35" s="160">
        <v>4</v>
      </c>
      <c r="P35" s="147">
        <f t="shared" si="7"/>
        <v>9</v>
      </c>
      <c r="Q35" s="155">
        <v>9</v>
      </c>
      <c r="R35" s="158" t="s">
        <v>23</v>
      </c>
      <c r="S35" s="158" t="s">
        <v>66</v>
      </c>
      <c r="T35" s="147">
        <f t="shared" si="8"/>
        <v>1</v>
      </c>
      <c r="U35" s="147">
        <f t="shared" si="9"/>
        <v>1</v>
      </c>
      <c r="V35" s="190">
        <v>1</v>
      </c>
      <c r="W35" s="190">
        <f>IF(X35="","",V35)</f>
        <v>1</v>
      </c>
      <c r="X35" s="190">
        <f t="shared" ref="X35:X40" si="11">V28</f>
        <v>1</v>
      </c>
      <c r="Y35" s="190">
        <f t="shared" ref="Y35:Y40" si="12">IF(ISERROR(INDEX($W$35:$X$40,MATCH(SMALL($W$35:$W$40,V35),$W$35:$W$40,0),2)),"",INDEX($W$35:$X$40,MATCH(SMALL($W$35:$W$40,V35),$W$35:$W$40,0),2))</f>
        <v>1</v>
      </c>
      <c r="Z35" s="190"/>
      <c r="AB35" s="165"/>
      <c r="AC35" s="165"/>
      <c r="AD35" s="165"/>
      <c r="AE35" s="165"/>
      <c r="AF35" s="165"/>
      <c r="AK35" s="189"/>
    </row>
    <row r="36" spans="2:38" x14ac:dyDescent="0.25">
      <c r="B36" s="126">
        <v>24</v>
      </c>
      <c r="C36" s="161"/>
      <c r="D36" s="161"/>
      <c r="E36" s="162"/>
      <c r="F36" s="151" t="str">
        <f t="shared" si="0"/>
        <v/>
      </c>
      <c r="L36" s="155">
        <f>IF(M36="","",MAX($L$25:L35)+1)</f>
        <v>10</v>
      </c>
      <c r="M36" s="159" t="s">
        <v>31</v>
      </c>
      <c r="N36" s="160">
        <v>4</v>
      </c>
      <c r="P36" s="147">
        <f t="shared" si="7"/>
        <v>10</v>
      </c>
      <c r="Q36" s="155">
        <v>10</v>
      </c>
      <c r="R36" s="158" t="s">
        <v>22</v>
      </c>
      <c r="S36" s="158" t="s">
        <v>66</v>
      </c>
      <c r="T36" s="147">
        <f t="shared" si="8"/>
        <v>1</v>
      </c>
      <c r="U36" s="147">
        <f t="shared" si="9"/>
        <v>1</v>
      </c>
      <c r="V36" s="190">
        <v>2</v>
      </c>
      <c r="W36" s="190">
        <f t="shared" ref="W36:W68" si="13">IF(X36="","",V36)</f>
        <v>2</v>
      </c>
      <c r="X36" s="190">
        <f t="shared" si="11"/>
        <v>3</v>
      </c>
      <c r="Y36" s="190">
        <f t="shared" si="12"/>
        <v>3</v>
      </c>
      <c r="Z36" s="190"/>
      <c r="AF36" s="203" t="str">
        <f>"Moins de "&amp;IF(AG36="",AJ36*100&amp;" %","")</f>
        <v xml:space="preserve">Moins de </v>
      </c>
      <c r="AG36" s="303">
        <v>0.33</v>
      </c>
      <c r="AI36" s="147">
        <v>1</v>
      </c>
      <c r="AJ36" s="194">
        <f>IF(AG36="",0.33,AG36)</f>
        <v>0.33</v>
      </c>
      <c r="AK36" s="206">
        <f>IF(AG36="",AJ36,AG36)</f>
        <v>0.33</v>
      </c>
      <c r="AL36" s="189"/>
    </row>
    <row r="37" spans="2:38" x14ac:dyDescent="0.25">
      <c r="B37" s="126">
        <v>25</v>
      </c>
      <c r="C37" s="161"/>
      <c r="D37" s="161"/>
      <c r="E37" s="162"/>
      <c r="F37" s="151" t="str">
        <f t="shared" si="0"/>
        <v/>
      </c>
      <c r="L37" s="155">
        <f>IF(M37="","",MAX($L$25:L36)+1)</f>
        <v>11</v>
      </c>
      <c r="M37" s="159" t="s">
        <v>32</v>
      </c>
      <c r="N37" s="160">
        <v>4</v>
      </c>
      <c r="P37" s="147">
        <f t="shared" si="7"/>
        <v>11</v>
      </c>
      <c r="Q37" s="155">
        <v>11</v>
      </c>
      <c r="R37" s="158" t="s">
        <v>27</v>
      </c>
      <c r="S37" s="158" t="s">
        <v>67</v>
      </c>
      <c r="T37" s="147">
        <f t="shared" si="8"/>
        <v>3</v>
      </c>
      <c r="U37" s="147">
        <f t="shared" si="9"/>
        <v>3</v>
      </c>
      <c r="V37" s="190">
        <v>3</v>
      </c>
      <c r="W37" s="190">
        <f t="shared" si="13"/>
        <v>3</v>
      </c>
      <c r="X37" s="190">
        <f t="shared" si="11"/>
        <v>4</v>
      </c>
      <c r="Y37" s="190">
        <f t="shared" si="12"/>
        <v>4</v>
      </c>
      <c r="Z37" s="190"/>
      <c r="AF37" s="203" t="str">
        <f>"De "&amp;IF(AG36="",AJ36*100&amp;" %",AG36*100&amp;" %")&amp;" à "&amp;IF(AG37="",AJ37*100&amp;" %","")</f>
        <v xml:space="preserve">De 33 % à </v>
      </c>
      <c r="AG37" s="303">
        <v>0.5</v>
      </c>
      <c r="AI37" s="147">
        <v>2</v>
      </c>
      <c r="AJ37" s="194">
        <f>IF(AG37="",0.5,AG37)</f>
        <v>0.5</v>
      </c>
      <c r="AK37" s="206">
        <f>IF(AG37="",AJ37,AG37)</f>
        <v>0.5</v>
      </c>
      <c r="AL37" s="189"/>
    </row>
    <row r="38" spans="2:38" x14ac:dyDescent="0.25">
      <c r="B38" s="126">
        <v>26</v>
      </c>
      <c r="C38" s="161"/>
      <c r="D38" s="161"/>
      <c r="E38" s="162"/>
      <c r="F38" s="151" t="str">
        <f t="shared" si="0"/>
        <v/>
      </c>
      <c r="L38" s="155">
        <f>IF(M38="","",MAX($L$25:L37)+1)</f>
        <v>12</v>
      </c>
      <c r="M38" s="159" t="s">
        <v>33</v>
      </c>
      <c r="N38" s="160">
        <v>4</v>
      </c>
      <c r="P38" s="147">
        <f t="shared" si="7"/>
        <v>12</v>
      </c>
      <c r="Q38" s="155">
        <v>12</v>
      </c>
      <c r="R38" s="158" t="s">
        <v>22</v>
      </c>
      <c r="S38" s="158" t="s">
        <v>67</v>
      </c>
      <c r="T38" s="147">
        <f t="shared" si="8"/>
        <v>3</v>
      </c>
      <c r="U38" s="147">
        <f t="shared" si="9"/>
        <v>3</v>
      </c>
      <c r="V38" s="190">
        <v>4</v>
      </c>
      <c r="W38" s="190">
        <f t="shared" si="13"/>
        <v>4</v>
      </c>
      <c r="X38" s="190">
        <f t="shared" si="11"/>
        <v>9</v>
      </c>
      <c r="Y38" s="190">
        <f t="shared" si="12"/>
        <v>9</v>
      </c>
      <c r="Z38" s="190"/>
      <c r="AF38" s="203" t="str">
        <f>"De "&amp;IF(AG37="",AJ37*100&amp;" %",AG37*100&amp;" %")&amp;" à "&amp;IF(AG38="",AJ38*100&amp;" %","")</f>
        <v xml:space="preserve">De 50 % à </v>
      </c>
      <c r="AG38" s="303">
        <v>0.66</v>
      </c>
      <c r="AI38" s="147">
        <v>3</v>
      </c>
      <c r="AJ38" s="194">
        <f>IF(AG38="",0.66,AG38)</f>
        <v>0.66</v>
      </c>
      <c r="AK38" s="206">
        <f>IF(AG38="",AJ38,AG38)</f>
        <v>0.66</v>
      </c>
      <c r="AL38" s="189"/>
    </row>
    <row r="39" spans="2:38" x14ac:dyDescent="0.25">
      <c r="B39" s="126">
        <v>27</v>
      </c>
      <c r="C39" s="161"/>
      <c r="D39" s="161"/>
      <c r="E39" s="162"/>
      <c r="F39" s="151" t="str">
        <f t="shared" si="0"/>
        <v/>
      </c>
      <c r="L39" s="155">
        <f>IF(M39="","",MAX($L$25:L38)+1)</f>
        <v>13</v>
      </c>
      <c r="M39" s="159" t="s">
        <v>34</v>
      </c>
      <c r="N39" s="160">
        <v>4</v>
      </c>
      <c r="P39" s="147">
        <f t="shared" si="7"/>
        <v>13</v>
      </c>
      <c r="Q39" s="155">
        <v>13</v>
      </c>
      <c r="R39" s="158" t="s">
        <v>26</v>
      </c>
      <c r="S39" s="158" t="s">
        <v>66</v>
      </c>
      <c r="T39" s="147">
        <f t="shared" si="8"/>
        <v>1</v>
      </c>
      <c r="U39" s="147">
        <f t="shared" si="9"/>
        <v>1</v>
      </c>
      <c r="V39" s="190">
        <v>5</v>
      </c>
      <c r="W39" s="190">
        <f t="shared" si="13"/>
        <v>5</v>
      </c>
      <c r="X39" s="190">
        <f t="shared" si="11"/>
        <v>0</v>
      </c>
      <c r="Y39" s="190">
        <f t="shared" si="12"/>
        <v>0</v>
      </c>
      <c r="Z39" s="190"/>
      <c r="AF39" s="203" t="str">
        <f>"Plus de "&amp;IF(AG38="",AJ39*100&amp;" %","")</f>
        <v xml:space="preserve">Plus de </v>
      </c>
      <c r="AG39" s="303">
        <v>0.66000009999999998</v>
      </c>
      <c r="AI39" s="147">
        <v>4</v>
      </c>
      <c r="AJ39" s="194">
        <f>IF(AG39="",0.66,AG39)</f>
        <v>0.66000009999999998</v>
      </c>
      <c r="AK39" s="206">
        <f>IF(AG39="",AJ39,AG39)</f>
        <v>0.66000009999999998</v>
      </c>
      <c r="AL39" s="189"/>
    </row>
    <row r="40" spans="2:38" x14ac:dyDescent="0.25">
      <c r="B40" s="126">
        <v>28</v>
      </c>
      <c r="C40" s="161"/>
      <c r="D40" s="161"/>
      <c r="E40" s="162"/>
      <c r="F40" s="151" t="str">
        <f t="shared" si="0"/>
        <v/>
      </c>
      <c r="L40" s="155">
        <f>IF(M40="","",MAX($L$25:L39)+1)</f>
        <v>14</v>
      </c>
      <c r="M40" s="159" t="s">
        <v>35</v>
      </c>
      <c r="N40" s="160">
        <v>5</v>
      </c>
      <c r="P40" s="147">
        <f t="shared" si="7"/>
        <v>14</v>
      </c>
      <c r="Q40" s="155">
        <v>14</v>
      </c>
      <c r="R40" s="158" t="s">
        <v>26</v>
      </c>
      <c r="S40" s="158" t="s">
        <v>66</v>
      </c>
      <c r="T40" s="147">
        <f t="shared" si="8"/>
        <v>1</v>
      </c>
      <c r="U40" s="147">
        <f t="shared" si="9"/>
        <v>1</v>
      </c>
      <c r="V40" s="190">
        <v>6</v>
      </c>
      <c r="W40" s="190">
        <f t="shared" si="13"/>
        <v>6</v>
      </c>
      <c r="X40" s="190" t="str">
        <f t="shared" si="11"/>
        <v>A</v>
      </c>
      <c r="Y40" s="190" t="str">
        <f t="shared" si="12"/>
        <v>A</v>
      </c>
      <c r="Z40" s="190"/>
      <c r="AF40" s="204"/>
      <c r="AG40" s="205"/>
      <c r="AI40" s="189"/>
      <c r="AJ40" s="207"/>
      <c r="AK40" s="189"/>
    </row>
    <row r="41" spans="2:38" x14ac:dyDescent="0.25">
      <c r="B41" s="126">
        <v>29</v>
      </c>
      <c r="C41" s="161"/>
      <c r="D41" s="161"/>
      <c r="E41" s="162"/>
      <c r="F41" s="151" t="str">
        <f t="shared" si="0"/>
        <v/>
      </c>
      <c r="L41" s="155">
        <f>IF(M41="","",MAX($L$25:L40)+1)</f>
        <v>15</v>
      </c>
      <c r="M41" s="159" t="s">
        <v>36</v>
      </c>
      <c r="N41" s="160">
        <v>5</v>
      </c>
      <c r="P41" s="147">
        <f t="shared" si="7"/>
        <v>15</v>
      </c>
      <c r="Q41" s="155">
        <v>15</v>
      </c>
      <c r="R41" s="158" t="s">
        <v>23</v>
      </c>
      <c r="S41" s="158" t="s">
        <v>66</v>
      </c>
      <c r="T41" s="147">
        <f t="shared" si="8"/>
        <v>1</v>
      </c>
      <c r="U41" s="147">
        <f t="shared" si="9"/>
        <v>1</v>
      </c>
      <c r="V41" s="190"/>
      <c r="W41" s="190"/>
      <c r="X41" s="190"/>
      <c r="Y41" s="190"/>
      <c r="Z41" s="190"/>
      <c r="AG41" s="163"/>
      <c r="AI41" s="189"/>
      <c r="AJ41" s="147"/>
      <c r="AK41" s="147"/>
    </row>
    <row r="42" spans="2:38" x14ac:dyDescent="0.25">
      <c r="B42" s="126">
        <v>30</v>
      </c>
      <c r="C42" s="161"/>
      <c r="D42" s="161"/>
      <c r="E42" s="162"/>
      <c r="F42" s="151" t="str">
        <f t="shared" si="0"/>
        <v/>
      </c>
      <c r="L42" s="155">
        <f>IF(M42="","",MAX($L$25:L41)+1)</f>
        <v>16</v>
      </c>
      <c r="M42" s="159" t="s">
        <v>37</v>
      </c>
      <c r="N42" s="160">
        <v>5</v>
      </c>
      <c r="P42" s="147">
        <f t="shared" si="7"/>
        <v>16</v>
      </c>
      <c r="Q42" s="155">
        <v>16</v>
      </c>
      <c r="R42" s="158" t="s">
        <v>26</v>
      </c>
      <c r="S42" s="158" t="s">
        <v>66</v>
      </c>
      <c r="T42" s="147">
        <f t="shared" si="8"/>
        <v>1</v>
      </c>
      <c r="U42" s="147">
        <f t="shared" si="9"/>
        <v>1</v>
      </c>
      <c r="V42" s="190">
        <v>1</v>
      </c>
      <c r="W42" s="190">
        <f t="shared" si="13"/>
        <v>1</v>
      </c>
      <c r="X42" s="190">
        <f t="shared" ref="X42:X47" si="14">W28</f>
        <v>1</v>
      </c>
      <c r="Y42" s="190">
        <f t="shared" ref="Y42:Y47" si="15">IF(ISERROR(INDEX($W$42:$X$47,MATCH(SMALL($W$42:$W$47,V42),$W$42:$W$47,0),2)),"",INDEX($W$42:$X$47,MATCH(SMALL($W$42:$W$47,V42),$W$42:$W$47,0),2))</f>
        <v>1</v>
      </c>
      <c r="Z42" s="190"/>
    </row>
    <row r="43" spans="2:38" x14ac:dyDescent="0.25">
      <c r="B43" s="126">
        <v>31</v>
      </c>
      <c r="C43" s="161"/>
      <c r="D43" s="161"/>
      <c r="E43" s="162"/>
      <c r="F43" s="151" t="str">
        <f t="shared" si="0"/>
        <v/>
      </c>
      <c r="L43" s="155">
        <f>IF(M43="","",MAX($L$25:L42)+1)</f>
        <v>17</v>
      </c>
      <c r="M43" s="159" t="s">
        <v>38</v>
      </c>
      <c r="N43" s="160">
        <v>6</v>
      </c>
      <c r="P43" s="147">
        <f t="shared" si="7"/>
        <v>17</v>
      </c>
      <c r="Q43" s="155">
        <v>17</v>
      </c>
      <c r="R43" s="158" t="s">
        <v>27</v>
      </c>
      <c r="S43" s="158" t="s">
        <v>66</v>
      </c>
      <c r="T43" s="147">
        <f t="shared" si="8"/>
        <v>1</v>
      </c>
      <c r="U43" s="147">
        <f t="shared" si="9"/>
        <v>1</v>
      </c>
      <c r="V43" s="190">
        <v>2</v>
      </c>
      <c r="W43" s="190" t="str">
        <f t="shared" si="13"/>
        <v/>
      </c>
      <c r="X43" s="190" t="str">
        <f t="shared" si="14"/>
        <v/>
      </c>
      <c r="Y43" s="190">
        <f t="shared" si="15"/>
        <v>9</v>
      </c>
      <c r="Z43" s="190"/>
    </row>
    <row r="44" spans="2:38" x14ac:dyDescent="0.25">
      <c r="B44" s="126">
        <v>32</v>
      </c>
      <c r="C44" s="161"/>
      <c r="D44" s="161"/>
      <c r="E44" s="162"/>
      <c r="F44" s="151" t="str">
        <f t="shared" si="0"/>
        <v/>
      </c>
      <c r="L44" s="155">
        <f>IF(M44="","",MAX($L$25:L43)+1)</f>
        <v>18</v>
      </c>
      <c r="M44" s="159" t="s">
        <v>39</v>
      </c>
      <c r="N44" s="160">
        <v>6</v>
      </c>
      <c r="P44" s="147">
        <f t="shared" si="7"/>
        <v>18</v>
      </c>
      <c r="Q44" s="155">
        <v>18</v>
      </c>
      <c r="R44" s="158" t="s">
        <v>27</v>
      </c>
      <c r="S44" s="158" t="s">
        <v>66</v>
      </c>
      <c r="T44" s="147">
        <f t="shared" si="8"/>
        <v>1</v>
      </c>
      <c r="U44" s="147">
        <f t="shared" si="9"/>
        <v>1</v>
      </c>
      <c r="V44" s="190">
        <v>3</v>
      </c>
      <c r="W44" s="190" t="str">
        <f t="shared" si="13"/>
        <v/>
      </c>
      <c r="X44" s="190" t="str">
        <f t="shared" si="14"/>
        <v/>
      </c>
      <c r="Y44" s="190">
        <f t="shared" si="15"/>
        <v>0</v>
      </c>
      <c r="Z44" s="190"/>
    </row>
    <row r="45" spans="2:38" x14ac:dyDescent="0.25">
      <c r="B45" s="126">
        <v>33</v>
      </c>
      <c r="C45" s="161"/>
      <c r="D45" s="161"/>
      <c r="E45" s="162"/>
      <c r="F45" s="151" t="str">
        <f t="shared" si="0"/>
        <v/>
      </c>
      <c r="L45" s="155">
        <f>IF(M45="","",MAX($L$25:L44)+1)</f>
        <v>19</v>
      </c>
      <c r="M45" s="159" t="s">
        <v>48</v>
      </c>
      <c r="N45" s="160">
        <v>6</v>
      </c>
      <c r="P45" s="147">
        <f t="shared" si="7"/>
        <v>19</v>
      </c>
      <c r="Q45" s="155">
        <v>19</v>
      </c>
      <c r="R45" s="158" t="s">
        <v>27</v>
      </c>
      <c r="S45" s="158" t="s">
        <v>66</v>
      </c>
      <c r="T45" s="147">
        <f t="shared" si="8"/>
        <v>1</v>
      </c>
      <c r="U45" s="147">
        <f t="shared" si="9"/>
        <v>1</v>
      </c>
      <c r="V45" s="190">
        <v>4</v>
      </c>
      <c r="W45" s="190">
        <f t="shared" si="13"/>
        <v>4</v>
      </c>
      <c r="X45" s="190">
        <f t="shared" si="14"/>
        <v>9</v>
      </c>
      <c r="Y45" s="190" t="str">
        <f t="shared" si="15"/>
        <v>A</v>
      </c>
      <c r="Z45" s="190"/>
    </row>
    <row r="46" spans="2:38" x14ac:dyDescent="0.25">
      <c r="B46" s="126">
        <v>34</v>
      </c>
      <c r="C46" s="161"/>
      <c r="D46" s="161"/>
      <c r="E46" s="162"/>
      <c r="F46" s="151" t="str">
        <f t="shared" si="0"/>
        <v/>
      </c>
      <c r="L46" s="155">
        <f>IF(M46="","",MAX($L$25:L45)+1)</f>
        <v>20</v>
      </c>
      <c r="M46" s="159" t="s">
        <v>47</v>
      </c>
      <c r="N46" s="160">
        <v>7</v>
      </c>
      <c r="P46" s="147">
        <f t="shared" si="7"/>
        <v>20</v>
      </c>
      <c r="Q46" s="155">
        <v>20</v>
      </c>
      <c r="R46" s="158" t="s">
        <v>27</v>
      </c>
      <c r="S46" s="158" t="s">
        <v>66</v>
      </c>
      <c r="T46" s="147">
        <f t="shared" si="8"/>
        <v>1</v>
      </c>
      <c r="U46" s="147">
        <f t="shared" si="9"/>
        <v>1</v>
      </c>
      <c r="V46" s="190">
        <v>5</v>
      </c>
      <c r="W46" s="190">
        <f t="shared" si="13"/>
        <v>5</v>
      </c>
      <c r="X46" s="190">
        <f t="shared" si="14"/>
        <v>0</v>
      </c>
      <c r="Y46" s="190" t="str">
        <f t="shared" si="15"/>
        <v/>
      </c>
      <c r="Z46" s="190"/>
    </row>
    <row r="47" spans="2:38" x14ac:dyDescent="0.25">
      <c r="B47" s="126">
        <v>35</v>
      </c>
      <c r="C47" s="161"/>
      <c r="D47" s="161"/>
      <c r="E47" s="162"/>
      <c r="F47" s="151" t="str">
        <f t="shared" si="0"/>
        <v/>
      </c>
      <c r="L47" s="155">
        <f>IF(M47="","",MAX($L$25:L46)+1)</f>
        <v>21</v>
      </c>
      <c r="M47" s="159" t="s">
        <v>46</v>
      </c>
      <c r="N47" s="160">
        <v>7</v>
      </c>
      <c r="P47" s="147">
        <f t="shared" si="7"/>
        <v>21</v>
      </c>
      <c r="Q47" s="155">
        <v>21</v>
      </c>
      <c r="R47" s="158" t="s">
        <v>24</v>
      </c>
      <c r="S47" s="158" t="s">
        <v>66</v>
      </c>
      <c r="T47" s="147">
        <f t="shared" si="8"/>
        <v>1</v>
      </c>
      <c r="U47" s="147">
        <f t="shared" si="9"/>
        <v>1</v>
      </c>
      <c r="V47" s="190">
        <v>6</v>
      </c>
      <c r="W47" s="190">
        <f t="shared" si="13"/>
        <v>6</v>
      </c>
      <c r="X47" s="190" t="str">
        <f t="shared" si="14"/>
        <v>A</v>
      </c>
      <c r="Y47" s="190" t="str">
        <f t="shared" si="15"/>
        <v/>
      </c>
      <c r="Z47" s="190"/>
    </row>
    <row r="48" spans="2:38" x14ac:dyDescent="0.25">
      <c r="B48" s="126">
        <v>36</v>
      </c>
      <c r="C48" s="161"/>
      <c r="D48" s="161"/>
      <c r="E48" s="162"/>
      <c r="F48" s="151" t="str">
        <f t="shared" si="0"/>
        <v/>
      </c>
      <c r="L48" s="155" t="str">
        <f>IF(M48="","",MAX($L$25:L47)+1)</f>
        <v/>
      </c>
      <c r="M48" s="159"/>
      <c r="N48" s="160"/>
      <c r="P48" s="147">
        <f t="shared" si="7"/>
        <v>22</v>
      </c>
      <c r="Q48" s="155">
        <v>22</v>
      </c>
      <c r="R48" s="158" t="s">
        <v>28</v>
      </c>
      <c r="S48" s="158" t="s">
        <v>66</v>
      </c>
      <c r="T48" s="147">
        <f t="shared" si="8"/>
        <v>1</v>
      </c>
      <c r="U48" s="147">
        <f t="shared" si="9"/>
        <v>1</v>
      </c>
      <c r="V48" s="190"/>
      <c r="W48" s="190"/>
      <c r="X48" s="190"/>
      <c r="Y48" s="190"/>
      <c r="Z48" s="190"/>
    </row>
    <row r="49" spans="2:26" x14ac:dyDescent="0.25">
      <c r="B49" s="126">
        <v>37</v>
      </c>
      <c r="C49" s="161"/>
      <c r="D49" s="161"/>
      <c r="E49" s="162"/>
      <c r="F49" s="151" t="str">
        <f t="shared" si="0"/>
        <v/>
      </c>
      <c r="L49" s="155" t="str">
        <f>IF(M49="","",MAX($L$25:L48)+1)</f>
        <v/>
      </c>
      <c r="M49" s="159"/>
      <c r="N49" s="160"/>
      <c r="P49" s="147">
        <f t="shared" si="7"/>
        <v>23</v>
      </c>
      <c r="Q49" s="155">
        <v>23</v>
      </c>
      <c r="R49" s="158" t="s">
        <v>24</v>
      </c>
      <c r="S49" s="158" t="s">
        <v>66</v>
      </c>
      <c r="T49" s="147">
        <f t="shared" si="8"/>
        <v>1</v>
      </c>
      <c r="U49" s="147">
        <f t="shared" si="9"/>
        <v>1</v>
      </c>
      <c r="V49" s="190">
        <v>1</v>
      </c>
      <c r="W49" s="190">
        <f t="shared" si="13"/>
        <v>1</v>
      </c>
      <c r="X49" s="190">
        <f t="shared" ref="X49:X54" si="16">X28</f>
        <v>1</v>
      </c>
      <c r="Y49" s="190">
        <f t="shared" ref="Y49:Y54" si="17">IF(ISERROR(INDEX($W$49:$X$54,MATCH(SMALL($W$49:$W$54,V49),$W$49:$W$54,0),2)),"",INDEX($W$49:$X$54,MATCH(SMALL($W$49:$W$54,V49),$W$49:$W$54,0),2))</f>
        <v>1</v>
      </c>
      <c r="Z49" s="190"/>
    </row>
    <row r="50" spans="2:26" x14ac:dyDescent="0.25">
      <c r="B50" s="126">
        <v>38</v>
      </c>
      <c r="C50" s="161"/>
      <c r="D50" s="161"/>
      <c r="E50" s="162"/>
      <c r="F50" s="151" t="str">
        <f t="shared" si="0"/>
        <v/>
      </c>
      <c r="L50" s="155" t="str">
        <f>IF(M50="","",MAX($L$25:L49)+1)</f>
        <v/>
      </c>
      <c r="M50" s="159"/>
      <c r="N50" s="160"/>
      <c r="P50" s="147">
        <f t="shared" si="7"/>
        <v>24</v>
      </c>
      <c r="Q50" s="155">
        <v>24</v>
      </c>
      <c r="R50" s="158" t="s">
        <v>28</v>
      </c>
      <c r="S50" s="158" t="s">
        <v>66</v>
      </c>
      <c r="T50" s="147">
        <f t="shared" si="8"/>
        <v>1</v>
      </c>
      <c r="U50" s="147">
        <f t="shared" si="9"/>
        <v>1</v>
      </c>
      <c r="V50" s="190">
        <v>2</v>
      </c>
      <c r="W50" s="190">
        <f t="shared" si="13"/>
        <v>2</v>
      </c>
      <c r="X50" s="190">
        <f t="shared" si="16"/>
        <v>3</v>
      </c>
      <c r="Y50" s="190">
        <f t="shared" si="17"/>
        <v>3</v>
      </c>
      <c r="Z50" s="190"/>
    </row>
    <row r="51" spans="2:26" x14ac:dyDescent="0.25">
      <c r="B51" s="126">
        <v>39</v>
      </c>
      <c r="C51" s="161"/>
      <c r="D51" s="161"/>
      <c r="E51" s="162"/>
      <c r="F51" s="151" t="str">
        <f t="shared" si="0"/>
        <v/>
      </c>
      <c r="L51" s="155" t="str">
        <f>IF(M51="","",MAX($L$25:L50)+1)</f>
        <v/>
      </c>
      <c r="M51" s="159"/>
      <c r="N51" s="160"/>
      <c r="P51" s="147">
        <f t="shared" si="7"/>
        <v>25</v>
      </c>
      <c r="Q51" s="155">
        <v>25</v>
      </c>
      <c r="R51" s="158" t="s">
        <v>28</v>
      </c>
      <c r="S51" s="158" t="s">
        <v>66</v>
      </c>
      <c r="T51" s="147">
        <f t="shared" si="8"/>
        <v>1</v>
      </c>
      <c r="U51" s="147">
        <f t="shared" si="9"/>
        <v>1</v>
      </c>
      <c r="V51" s="190">
        <v>3</v>
      </c>
      <c r="W51" s="190" t="str">
        <f t="shared" si="13"/>
        <v/>
      </c>
      <c r="X51" s="190" t="str">
        <f t="shared" si="16"/>
        <v/>
      </c>
      <c r="Y51" s="190">
        <f t="shared" si="17"/>
        <v>9</v>
      </c>
      <c r="Z51" s="190"/>
    </row>
    <row r="52" spans="2:26" x14ac:dyDescent="0.25">
      <c r="B52" s="126">
        <v>40</v>
      </c>
      <c r="C52" s="161"/>
      <c r="D52" s="161"/>
      <c r="E52" s="162"/>
      <c r="F52" s="151" t="str">
        <f t="shared" si="0"/>
        <v/>
      </c>
      <c r="L52" s="155" t="str">
        <f>IF(M52="","",MAX($L$25:L51)+1)</f>
        <v/>
      </c>
      <c r="M52" s="159"/>
      <c r="N52" s="160"/>
      <c r="P52" s="147">
        <f t="shared" si="7"/>
        <v>26</v>
      </c>
      <c r="Q52" s="155">
        <v>26</v>
      </c>
      <c r="R52" s="158" t="s">
        <v>24</v>
      </c>
      <c r="S52" s="158" t="s">
        <v>67</v>
      </c>
      <c r="T52" s="147">
        <f t="shared" si="8"/>
        <v>3</v>
      </c>
      <c r="U52" s="147">
        <f t="shared" si="9"/>
        <v>3</v>
      </c>
      <c r="V52" s="190">
        <v>4</v>
      </c>
      <c r="W52" s="190">
        <f t="shared" si="13"/>
        <v>4</v>
      </c>
      <c r="X52" s="190">
        <f t="shared" si="16"/>
        <v>9</v>
      </c>
      <c r="Y52" s="190">
        <f t="shared" si="17"/>
        <v>0</v>
      </c>
      <c r="Z52" s="190"/>
    </row>
    <row r="53" spans="2:26" x14ac:dyDescent="0.25">
      <c r="L53" s="155" t="str">
        <f>IF(M53="","",MAX($L$25:L52)+1)</f>
        <v/>
      </c>
      <c r="M53" s="159"/>
      <c r="N53" s="160"/>
      <c r="P53" s="147">
        <f t="shared" si="7"/>
        <v>27</v>
      </c>
      <c r="Q53" s="155">
        <v>27</v>
      </c>
      <c r="R53" s="158" t="s">
        <v>24</v>
      </c>
      <c r="S53" s="158" t="s">
        <v>67</v>
      </c>
      <c r="T53" s="147">
        <f t="shared" si="8"/>
        <v>3</v>
      </c>
      <c r="U53" s="147">
        <f t="shared" si="9"/>
        <v>3</v>
      </c>
      <c r="V53" s="190">
        <v>5</v>
      </c>
      <c r="W53" s="190">
        <f t="shared" si="13"/>
        <v>5</v>
      </c>
      <c r="X53" s="190">
        <f t="shared" si="16"/>
        <v>0</v>
      </c>
      <c r="Y53" s="190" t="str">
        <f t="shared" si="17"/>
        <v>A</v>
      </c>
      <c r="Z53" s="190"/>
    </row>
    <row r="54" spans="2:26" x14ac:dyDescent="0.25">
      <c r="L54" s="155" t="str">
        <f>IF(M54="","",MAX($L$25:L53)+1)</f>
        <v/>
      </c>
      <c r="M54" s="159"/>
      <c r="N54" s="160"/>
      <c r="P54" s="147">
        <f t="shared" si="7"/>
        <v>28</v>
      </c>
      <c r="Q54" s="155">
        <v>28</v>
      </c>
      <c r="R54" s="158" t="s">
        <v>27</v>
      </c>
      <c r="S54" s="158" t="s">
        <v>67</v>
      </c>
      <c r="T54" s="147">
        <f t="shared" si="8"/>
        <v>3</v>
      </c>
      <c r="U54" s="147">
        <f t="shared" si="9"/>
        <v>3</v>
      </c>
      <c r="V54" s="190">
        <v>6</v>
      </c>
      <c r="W54" s="190">
        <f t="shared" si="13"/>
        <v>6</v>
      </c>
      <c r="X54" s="190" t="str">
        <f t="shared" si="16"/>
        <v>A</v>
      </c>
      <c r="Y54" s="190" t="str">
        <f t="shared" si="17"/>
        <v/>
      </c>
      <c r="Z54" s="190"/>
    </row>
    <row r="55" spans="2:26" x14ac:dyDescent="0.25">
      <c r="L55" s="155" t="str">
        <f>IF(M55="","",MAX($L$25:L54)+1)</f>
        <v/>
      </c>
      <c r="M55" s="159"/>
      <c r="N55" s="160"/>
      <c r="P55" s="147">
        <f t="shared" si="7"/>
        <v>29</v>
      </c>
      <c r="Q55" s="155">
        <v>29</v>
      </c>
      <c r="R55" s="158" t="s">
        <v>28</v>
      </c>
      <c r="S55" s="158" t="s">
        <v>66</v>
      </c>
      <c r="T55" s="147">
        <f t="shared" si="8"/>
        <v>1</v>
      </c>
      <c r="U55" s="147">
        <f t="shared" si="9"/>
        <v>1</v>
      </c>
      <c r="V55" s="190"/>
      <c r="W55" s="190"/>
      <c r="X55" s="190"/>
      <c r="Y55" s="190"/>
      <c r="Z55" s="190"/>
    </row>
    <row r="56" spans="2:26" x14ac:dyDescent="0.25">
      <c r="L56" s="155" t="str">
        <f>IF(M56="","",MAX($L$25:L55)+1)</f>
        <v/>
      </c>
      <c r="M56" s="159"/>
      <c r="N56" s="160"/>
      <c r="P56" s="147">
        <f t="shared" si="7"/>
        <v>30</v>
      </c>
      <c r="Q56" s="155">
        <v>30</v>
      </c>
      <c r="R56" s="158" t="s">
        <v>29</v>
      </c>
      <c r="S56" s="158" t="s">
        <v>67</v>
      </c>
      <c r="T56" s="147">
        <f t="shared" si="8"/>
        <v>3</v>
      </c>
      <c r="U56" s="147">
        <f t="shared" si="9"/>
        <v>3</v>
      </c>
      <c r="V56" s="190">
        <v>1</v>
      </c>
      <c r="W56" s="190">
        <f t="shared" si="13"/>
        <v>1</v>
      </c>
      <c r="X56" s="190">
        <f t="shared" ref="X56:X61" si="18">Y28</f>
        <v>1</v>
      </c>
      <c r="Y56" s="190">
        <f t="shared" ref="Y56:Y61" si="19">IF(ISERROR(INDEX($W$56:$X$61,MATCH(SMALL($W$56:$W$61,V56),$W$56:$W$61,0),2)),"",INDEX($W$56:$X$61,MATCH(SMALL($W$56:$W$61,V56),$W$56:$W$61,0),2))</f>
        <v>1</v>
      </c>
      <c r="Z56" s="190"/>
    </row>
    <row r="57" spans="2:26" x14ac:dyDescent="0.25">
      <c r="M57" s="150"/>
      <c r="P57" s="147">
        <f t="shared" si="7"/>
        <v>31</v>
      </c>
      <c r="Q57" s="155">
        <v>31</v>
      </c>
      <c r="R57" s="158" t="s">
        <v>23</v>
      </c>
      <c r="S57" s="158" t="s">
        <v>66</v>
      </c>
      <c r="T57" s="147">
        <f t="shared" si="8"/>
        <v>1</v>
      </c>
      <c r="U57" s="147">
        <f t="shared" si="9"/>
        <v>1</v>
      </c>
      <c r="V57" s="190">
        <v>2</v>
      </c>
      <c r="W57" s="190" t="str">
        <f t="shared" si="13"/>
        <v/>
      </c>
      <c r="X57" s="190" t="str">
        <f t="shared" si="18"/>
        <v/>
      </c>
      <c r="Y57" s="190">
        <f t="shared" si="19"/>
        <v>4</v>
      </c>
      <c r="Z57" s="190"/>
    </row>
    <row r="58" spans="2:26" x14ac:dyDescent="0.25">
      <c r="P58" s="147">
        <f t="shared" si="7"/>
        <v>32</v>
      </c>
      <c r="Q58" s="155">
        <v>32</v>
      </c>
      <c r="R58" s="158" t="s">
        <v>39</v>
      </c>
      <c r="S58" s="158" t="s">
        <v>66</v>
      </c>
      <c r="T58" s="147">
        <f t="shared" si="8"/>
        <v>1</v>
      </c>
      <c r="U58" s="147">
        <f t="shared" si="9"/>
        <v>1</v>
      </c>
      <c r="V58" s="190">
        <v>3</v>
      </c>
      <c r="W58" s="190">
        <f t="shared" si="13"/>
        <v>3</v>
      </c>
      <c r="X58" s="190">
        <f t="shared" si="18"/>
        <v>4</v>
      </c>
      <c r="Y58" s="190">
        <f t="shared" si="19"/>
        <v>9</v>
      </c>
      <c r="Z58" s="190"/>
    </row>
    <row r="59" spans="2:26" x14ac:dyDescent="0.25">
      <c r="P59" s="147">
        <f t="shared" si="7"/>
        <v>33</v>
      </c>
      <c r="Q59" s="155">
        <v>33</v>
      </c>
      <c r="R59" s="158" t="s">
        <v>48</v>
      </c>
      <c r="S59" s="158" t="s">
        <v>67</v>
      </c>
      <c r="T59" s="147">
        <f t="shared" si="8"/>
        <v>3</v>
      </c>
      <c r="U59" s="147">
        <f t="shared" si="9"/>
        <v>3</v>
      </c>
      <c r="V59" s="190">
        <v>4</v>
      </c>
      <c r="W59" s="190">
        <f t="shared" si="13"/>
        <v>4</v>
      </c>
      <c r="X59" s="190">
        <f t="shared" si="18"/>
        <v>9</v>
      </c>
      <c r="Y59" s="190">
        <f t="shared" si="19"/>
        <v>0</v>
      </c>
      <c r="Z59" s="190"/>
    </row>
    <row r="60" spans="2:26" x14ac:dyDescent="0.25">
      <c r="P60" s="147">
        <f t="shared" si="7"/>
        <v>34</v>
      </c>
      <c r="Q60" s="155">
        <v>34</v>
      </c>
      <c r="R60" s="158" t="s">
        <v>48</v>
      </c>
      <c r="S60" s="158" t="s">
        <v>67</v>
      </c>
      <c r="T60" s="147">
        <f t="shared" si="8"/>
        <v>3</v>
      </c>
      <c r="U60" s="147">
        <f t="shared" si="9"/>
        <v>3</v>
      </c>
      <c r="V60" s="190">
        <v>5</v>
      </c>
      <c r="W60" s="190">
        <f t="shared" si="13"/>
        <v>5</v>
      </c>
      <c r="X60" s="190">
        <f t="shared" si="18"/>
        <v>0</v>
      </c>
      <c r="Y60" s="190" t="str">
        <f t="shared" si="19"/>
        <v>A</v>
      </c>
      <c r="Z60" s="190"/>
    </row>
    <row r="61" spans="2:26" x14ac:dyDescent="0.25">
      <c r="P61" s="147">
        <f t="shared" si="7"/>
        <v>35</v>
      </c>
      <c r="Q61" s="155">
        <v>35</v>
      </c>
      <c r="R61" s="158" t="s">
        <v>48</v>
      </c>
      <c r="S61" s="158" t="s">
        <v>67</v>
      </c>
      <c r="T61" s="147">
        <f t="shared" si="8"/>
        <v>3</v>
      </c>
      <c r="U61" s="147">
        <f t="shared" si="9"/>
        <v>3</v>
      </c>
      <c r="V61" s="190">
        <v>6</v>
      </c>
      <c r="W61" s="190">
        <f t="shared" si="13"/>
        <v>6</v>
      </c>
      <c r="X61" s="190" t="str">
        <f t="shared" si="18"/>
        <v>A</v>
      </c>
      <c r="Y61" s="190" t="str">
        <f t="shared" si="19"/>
        <v/>
      </c>
      <c r="Z61" s="190"/>
    </row>
    <row r="62" spans="2:26" x14ac:dyDescent="0.25">
      <c r="P62" s="147">
        <f t="shared" si="7"/>
        <v>36</v>
      </c>
      <c r="Q62" s="155">
        <v>36</v>
      </c>
      <c r="R62" s="158" t="s">
        <v>30</v>
      </c>
      <c r="S62" s="158" t="s">
        <v>66</v>
      </c>
      <c r="T62" s="147">
        <f t="shared" si="8"/>
        <v>1</v>
      </c>
      <c r="U62" s="147">
        <f t="shared" si="9"/>
        <v>1</v>
      </c>
      <c r="V62" s="190"/>
      <c r="W62" s="190"/>
      <c r="X62" s="190"/>
      <c r="Y62" s="190"/>
      <c r="Z62" s="190"/>
    </row>
    <row r="63" spans="2:26" x14ac:dyDescent="0.25">
      <c r="P63" s="147">
        <f t="shared" si="7"/>
        <v>37</v>
      </c>
      <c r="Q63" s="155">
        <v>37</v>
      </c>
      <c r="R63" s="158" t="s">
        <v>31</v>
      </c>
      <c r="S63" s="158" t="s">
        <v>66</v>
      </c>
      <c r="T63" s="147">
        <f t="shared" si="8"/>
        <v>1</v>
      </c>
      <c r="U63" s="147">
        <f t="shared" si="9"/>
        <v>1</v>
      </c>
      <c r="V63" s="190">
        <v>1</v>
      </c>
      <c r="W63" s="190">
        <f t="shared" si="13"/>
        <v>1</v>
      </c>
      <c r="X63" s="190">
        <f t="shared" ref="X63:X68" si="20">Z28</f>
        <v>3</v>
      </c>
      <c r="Y63" s="190">
        <f t="shared" ref="Y63:Y68" si="21">IF(ISERROR(INDEX($W$63:$X$68,MATCH(SMALL($W$63:$W$68,V63),$W$63:$W$68,0),2)),"",INDEX($W$63:$X$68,MATCH(SMALL($W$63:$W$68,V63),$W$63:$W$68,0),2))</f>
        <v>3</v>
      </c>
      <c r="Z63" s="190"/>
    </row>
    <row r="64" spans="2:26" x14ac:dyDescent="0.25">
      <c r="P64" s="147">
        <f t="shared" si="7"/>
        <v>38</v>
      </c>
      <c r="Q64" s="155">
        <v>38</v>
      </c>
      <c r="R64" s="158" t="s">
        <v>32</v>
      </c>
      <c r="S64" s="158" t="s">
        <v>66</v>
      </c>
      <c r="T64" s="147">
        <f t="shared" si="8"/>
        <v>1</v>
      </c>
      <c r="U64" s="147">
        <f t="shared" si="9"/>
        <v>1</v>
      </c>
      <c r="V64" s="190">
        <v>2</v>
      </c>
      <c r="W64" s="190">
        <f t="shared" si="13"/>
        <v>2</v>
      </c>
      <c r="X64" s="190">
        <f t="shared" si="20"/>
        <v>2</v>
      </c>
      <c r="Y64" s="190">
        <f t="shared" si="21"/>
        <v>2</v>
      </c>
      <c r="Z64" s="190"/>
    </row>
    <row r="65" spans="16:26" x14ac:dyDescent="0.25">
      <c r="P65" s="147">
        <f t="shared" si="7"/>
        <v>39</v>
      </c>
      <c r="Q65" s="155">
        <v>39</v>
      </c>
      <c r="R65" s="158" t="s">
        <v>33</v>
      </c>
      <c r="S65" s="158" t="s">
        <v>67</v>
      </c>
      <c r="T65" s="147">
        <f t="shared" si="8"/>
        <v>3</v>
      </c>
      <c r="U65" s="147">
        <f t="shared" si="9"/>
        <v>3</v>
      </c>
      <c r="V65" s="190">
        <v>3</v>
      </c>
      <c r="W65" s="190">
        <f t="shared" si="13"/>
        <v>3</v>
      </c>
      <c r="X65" s="190" t="str">
        <f t="shared" si="20"/>
        <v>Z</v>
      </c>
      <c r="Y65" s="190" t="str">
        <f t="shared" si="21"/>
        <v>Z</v>
      </c>
      <c r="Z65" s="190"/>
    </row>
    <row r="66" spans="16:26" x14ac:dyDescent="0.25">
      <c r="P66" s="147">
        <f t="shared" si="7"/>
        <v>40</v>
      </c>
      <c r="Q66" s="155">
        <v>40</v>
      </c>
      <c r="R66" s="158" t="s">
        <v>34</v>
      </c>
      <c r="S66" s="158" t="s">
        <v>66</v>
      </c>
      <c r="T66" s="147">
        <f t="shared" si="8"/>
        <v>1</v>
      </c>
      <c r="U66" s="147">
        <f t="shared" si="9"/>
        <v>1</v>
      </c>
      <c r="V66" s="190">
        <v>4</v>
      </c>
      <c r="W66" s="190">
        <f t="shared" si="13"/>
        <v>4</v>
      </c>
      <c r="X66" s="190" t="str">
        <f t="shared" si="20"/>
        <v>A</v>
      </c>
      <c r="Y66" s="190" t="str">
        <f t="shared" si="21"/>
        <v>A</v>
      </c>
      <c r="Z66" s="190"/>
    </row>
    <row r="67" spans="16:26" x14ac:dyDescent="0.25">
      <c r="P67" s="147">
        <f t="shared" si="7"/>
        <v>41</v>
      </c>
      <c r="Q67" s="155">
        <v>41</v>
      </c>
      <c r="R67" s="158" t="s">
        <v>35</v>
      </c>
      <c r="S67" s="158" t="s">
        <v>66</v>
      </c>
      <c r="T67" s="147">
        <f t="shared" si="8"/>
        <v>1</v>
      </c>
      <c r="U67" s="147">
        <f t="shared" si="9"/>
        <v>1</v>
      </c>
      <c r="V67" s="190">
        <v>5</v>
      </c>
      <c r="W67" s="190">
        <f t="shared" si="13"/>
        <v>5</v>
      </c>
      <c r="X67" s="190">
        <f t="shared" si="20"/>
        <v>2</v>
      </c>
      <c r="Y67" s="190">
        <f t="shared" si="21"/>
        <v>2</v>
      </c>
      <c r="Z67" s="190"/>
    </row>
    <row r="68" spans="16:26" x14ac:dyDescent="0.25">
      <c r="P68" s="147">
        <f t="shared" si="7"/>
        <v>42</v>
      </c>
      <c r="Q68" s="155">
        <v>42</v>
      </c>
      <c r="R68" s="158" t="s">
        <v>36</v>
      </c>
      <c r="S68" s="158" t="s">
        <v>67</v>
      </c>
      <c r="T68" s="147">
        <f t="shared" si="8"/>
        <v>3</v>
      </c>
      <c r="U68" s="147">
        <f t="shared" si="9"/>
        <v>3</v>
      </c>
      <c r="V68" s="190">
        <v>6</v>
      </c>
      <c r="W68" s="190">
        <f t="shared" si="13"/>
        <v>6</v>
      </c>
      <c r="X68" s="190">
        <f t="shared" si="20"/>
        <v>2</v>
      </c>
      <c r="Y68" s="190">
        <f t="shared" si="21"/>
        <v>2</v>
      </c>
      <c r="Z68" s="190"/>
    </row>
    <row r="69" spans="16:26" x14ac:dyDescent="0.25">
      <c r="P69" s="147">
        <f t="shared" si="7"/>
        <v>43</v>
      </c>
      <c r="Q69" s="155">
        <v>43</v>
      </c>
      <c r="R69" s="158" t="s">
        <v>37</v>
      </c>
      <c r="S69" s="158" t="s">
        <v>66</v>
      </c>
      <c r="T69" s="147">
        <f t="shared" si="8"/>
        <v>1</v>
      </c>
      <c r="U69" s="147">
        <f t="shared" si="9"/>
        <v>1</v>
      </c>
      <c r="V69" s="190"/>
      <c r="W69" s="190"/>
      <c r="X69" s="190"/>
      <c r="Y69" s="190"/>
      <c r="Z69" s="190"/>
    </row>
    <row r="70" spans="16:26" x14ac:dyDescent="0.25">
      <c r="P70" s="147">
        <f t="shared" si="7"/>
        <v>44</v>
      </c>
      <c r="Q70" s="155">
        <v>44</v>
      </c>
      <c r="R70" s="158" t="s">
        <v>38</v>
      </c>
      <c r="S70" s="158" t="s">
        <v>66</v>
      </c>
      <c r="T70" s="147">
        <f t="shared" si="8"/>
        <v>1</v>
      </c>
      <c r="U70" s="147">
        <f t="shared" si="9"/>
        <v>1</v>
      </c>
      <c r="V70" s="190"/>
      <c r="W70" s="190"/>
      <c r="X70" s="190"/>
      <c r="Y70" s="190"/>
      <c r="Z70" s="190"/>
    </row>
    <row r="71" spans="16:26" x14ac:dyDescent="0.25">
      <c r="P71" s="147">
        <f t="shared" si="7"/>
        <v>45</v>
      </c>
      <c r="Q71" s="155">
        <v>45</v>
      </c>
      <c r="R71" s="158" t="s">
        <v>39</v>
      </c>
      <c r="S71" s="158" t="s">
        <v>66</v>
      </c>
      <c r="T71" s="147">
        <f t="shared" si="8"/>
        <v>1</v>
      </c>
      <c r="U71" s="147">
        <f t="shared" si="9"/>
        <v>1</v>
      </c>
      <c r="V71" s="190"/>
      <c r="W71" s="190"/>
      <c r="X71" s="190"/>
      <c r="Y71" s="190"/>
      <c r="Z71" s="190"/>
    </row>
    <row r="72" spans="16:26" x14ac:dyDescent="0.25">
      <c r="P72" s="147">
        <f t="shared" si="7"/>
        <v>46</v>
      </c>
      <c r="Q72" s="155">
        <v>46</v>
      </c>
      <c r="R72" s="158" t="s">
        <v>39</v>
      </c>
      <c r="S72" s="158" t="s">
        <v>66</v>
      </c>
      <c r="T72" s="147">
        <f t="shared" si="8"/>
        <v>1</v>
      </c>
      <c r="U72" s="147">
        <f t="shared" si="9"/>
        <v>1</v>
      </c>
      <c r="V72" s="190"/>
      <c r="W72" s="190"/>
      <c r="X72" s="190"/>
      <c r="Y72" s="190"/>
      <c r="Z72" s="190"/>
    </row>
    <row r="73" spans="16:26" x14ac:dyDescent="0.25">
      <c r="P73" s="147">
        <f t="shared" si="7"/>
        <v>47</v>
      </c>
      <c r="Q73" s="155">
        <v>47</v>
      </c>
      <c r="R73" s="158" t="s">
        <v>48</v>
      </c>
      <c r="S73" s="158" t="s">
        <v>67</v>
      </c>
      <c r="T73" s="147">
        <f t="shared" si="8"/>
        <v>3</v>
      </c>
      <c r="U73" s="147">
        <f t="shared" si="9"/>
        <v>3</v>
      </c>
      <c r="V73" s="190"/>
      <c r="W73" s="190"/>
      <c r="X73" s="190"/>
      <c r="Y73" s="190"/>
      <c r="Z73" s="190"/>
    </row>
    <row r="74" spans="16:26" x14ac:dyDescent="0.25">
      <c r="P74" s="147">
        <f t="shared" si="7"/>
        <v>48</v>
      </c>
      <c r="Q74" s="155">
        <v>48</v>
      </c>
      <c r="R74" s="158" t="s">
        <v>48</v>
      </c>
      <c r="S74" s="158" t="s">
        <v>67</v>
      </c>
      <c r="T74" s="147">
        <f t="shared" si="8"/>
        <v>3</v>
      </c>
      <c r="U74" s="147">
        <f t="shared" si="9"/>
        <v>3</v>
      </c>
      <c r="V74" s="190"/>
      <c r="W74" s="190"/>
      <c r="X74" s="190"/>
      <c r="Y74" s="190"/>
      <c r="Z74" s="190"/>
    </row>
    <row r="75" spans="16:26" x14ac:dyDescent="0.25">
      <c r="P75" s="147">
        <f t="shared" si="7"/>
        <v>49</v>
      </c>
      <c r="Q75" s="155">
        <v>49</v>
      </c>
      <c r="R75" s="158" t="s">
        <v>48</v>
      </c>
      <c r="S75" s="158" t="s">
        <v>101</v>
      </c>
      <c r="T75" s="147">
        <f t="shared" si="8"/>
        <v>0</v>
      </c>
      <c r="U75" s="147">
        <f t="shared" si="9"/>
        <v>0</v>
      </c>
      <c r="V75" s="190"/>
      <c r="W75" s="190"/>
      <c r="X75" s="190"/>
      <c r="Y75" s="190"/>
      <c r="Z75" s="190"/>
    </row>
    <row r="76" spans="16:26" x14ac:dyDescent="0.25">
      <c r="P76" s="147">
        <f t="shared" si="7"/>
        <v>50</v>
      </c>
      <c r="Q76" s="155">
        <v>50</v>
      </c>
      <c r="R76" s="158" t="s">
        <v>47</v>
      </c>
      <c r="S76" s="158" t="s">
        <v>66</v>
      </c>
      <c r="T76" s="147">
        <f t="shared" si="8"/>
        <v>1</v>
      </c>
      <c r="U76" s="147">
        <f t="shared" si="9"/>
        <v>1</v>
      </c>
      <c r="V76" s="190"/>
      <c r="W76" s="190"/>
      <c r="X76" s="190"/>
      <c r="Y76" s="190"/>
      <c r="Z76" s="190"/>
    </row>
    <row r="77" spans="16:26" x14ac:dyDescent="0.25">
      <c r="P77" s="147">
        <f t="shared" si="7"/>
        <v>51</v>
      </c>
      <c r="Q77" s="155">
        <v>51</v>
      </c>
      <c r="R77" s="158" t="s">
        <v>47</v>
      </c>
      <c r="S77" s="158" t="s">
        <v>67</v>
      </c>
      <c r="T77" s="147">
        <f t="shared" si="8"/>
        <v>3</v>
      </c>
      <c r="U77" s="147">
        <f t="shared" si="9"/>
        <v>3</v>
      </c>
      <c r="V77" s="190"/>
      <c r="W77" s="190"/>
      <c r="X77" s="190"/>
      <c r="Y77" s="190"/>
      <c r="Z77" s="190"/>
    </row>
    <row r="78" spans="16:26" x14ac:dyDescent="0.25">
      <c r="P78" s="147">
        <f t="shared" si="7"/>
        <v>52</v>
      </c>
      <c r="Q78" s="155">
        <v>52</v>
      </c>
      <c r="R78" s="158" t="s">
        <v>47</v>
      </c>
      <c r="S78" s="158" t="s">
        <v>66</v>
      </c>
      <c r="T78" s="147">
        <f t="shared" si="8"/>
        <v>1</v>
      </c>
      <c r="U78" s="147">
        <f t="shared" si="9"/>
        <v>1</v>
      </c>
      <c r="V78" s="190"/>
      <c r="W78" s="190"/>
      <c r="X78" s="190"/>
      <c r="Y78" s="190"/>
      <c r="Z78" s="190"/>
    </row>
    <row r="79" spans="16:26" x14ac:dyDescent="0.25">
      <c r="P79" s="147">
        <f t="shared" si="7"/>
        <v>53</v>
      </c>
      <c r="Q79" s="155">
        <v>53</v>
      </c>
      <c r="R79" s="158" t="s">
        <v>46</v>
      </c>
      <c r="S79" s="158" t="s">
        <v>66</v>
      </c>
      <c r="T79" s="147">
        <f t="shared" si="8"/>
        <v>1</v>
      </c>
      <c r="U79" s="147">
        <f t="shared" si="9"/>
        <v>1</v>
      </c>
      <c r="V79" s="190"/>
      <c r="W79" s="190"/>
      <c r="X79" s="190"/>
      <c r="Y79" s="190"/>
      <c r="Z79" s="190"/>
    </row>
    <row r="80" spans="16:26" x14ac:dyDescent="0.25">
      <c r="P80" s="147">
        <f t="shared" si="7"/>
        <v>54</v>
      </c>
      <c r="Q80" s="155">
        <v>54</v>
      </c>
      <c r="R80" s="158" t="s">
        <v>46</v>
      </c>
      <c r="S80" s="158" t="s">
        <v>66</v>
      </c>
      <c r="T80" s="147">
        <f t="shared" si="8"/>
        <v>1</v>
      </c>
      <c r="U80" s="147">
        <f t="shared" si="9"/>
        <v>1</v>
      </c>
      <c r="V80" s="190"/>
      <c r="W80" s="190"/>
      <c r="X80" s="190"/>
      <c r="Y80" s="190"/>
      <c r="Z80" s="190"/>
    </row>
    <row r="81" spans="16:26" x14ac:dyDescent="0.25">
      <c r="P81" s="147" t="str">
        <f t="shared" si="7"/>
        <v/>
      </c>
      <c r="Q81" s="155">
        <v>55</v>
      </c>
      <c r="R81" s="158"/>
      <c r="S81" s="158"/>
      <c r="T81" s="147">
        <f t="shared" si="8"/>
        <v>0</v>
      </c>
      <c r="U81" s="147" t="str">
        <f t="shared" si="9"/>
        <v>VV</v>
      </c>
      <c r="V81" s="190"/>
      <c r="W81" s="190"/>
      <c r="X81" s="190"/>
      <c r="Y81" s="190"/>
      <c r="Z81" s="190"/>
    </row>
    <row r="82" spans="16:26" x14ac:dyDescent="0.25">
      <c r="P82" s="147" t="str">
        <f t="shared" si="7"/>
        <v/>
      </c>
      <c r="Q82" s="155">
        <v>56</v>
      </c>
      <c r="R82" s="158"/>
      <c r="S82" s="158"/>
      <c r="T82" s="147">
        <f t="shared" si="8"/>
        <v>0</v>
      </c>
      <c r="U82" s="147" t="str">
        <f t="shared" si="9"/>
        <v>VV</v>
      </c>
      <c r="V82" s="190"/>
      <c r="W82" s="190"/>
      <c r="X82" s="190"/>
      <c r="Y82" s="190"/>
      <c r="Z82" s="190"/>
    </row>
    <row r="83" spans="16:26" x14ac:dyDescent="0.25">
      <c r="P83" s="147" t="str">
        <f t="shared" si="7"/>
        <v/>
      </c>
      <c r="Q83" s="155">
        <v>57</v>
      </c>
      <c r="R83" s="158"/>
      <c r="S83" s="158"/>
      <c r="T83" s="147">
        <f t="shared" si="8"/>
        <v>0</v>
      </c>
      <c r="U83" s="147" t="str">
        <f t="shared" si="9"/>
        <v>VV</v>
      </c>
      <c r="V83" s="190"/>
      <c r="W83" s="190"/>
      <c r="X83" s="190"/>
      <c r="Y83" s="190"/>
      <c r="Z83" s="190"/>
    </row>
    <row r="84" spans="16:26" x14ac:dyDescent="0.25">
      <c r="P84" s="147" t="str">
        <f t="shared" si="7"/>
        <v/>
      </c>
      <c r="Q84" s="155">
        <v>58</v>
      </c>
      <c r="R84" s="158"/>
      <c r="S84" s="158"/>
      <c r="T84" s="147">
        <f t="shared" si="8"/>
        <v>0</v>
      </c>
      <c r="U84" s="147" t="str">
        <f t="shared" si="9"/>
        <v>VV</v>
      </c>
      <c r="V84" s="190"/>
      <c r="W84" s="190"/>
      <c r="X84" s="190"/>
      <c r="Y84" s="190"/>
      <c r="Z84" s="190"/>
    </row>
    <row r="85" spans="16:26" x14ac:dyDescent="0.25">
      <c r="P85" s="147" t="str">
        <f t="shared" si="7"/>
        <v/>
      </c>
      <c r="Q85" s="155">
        <v>59</v>
      </c>
      <c r="R85" s="158"/>
      <c r="S85" s="158"/>
      <c r="T85" s="147">
        <f t="shared" si="8"/>
        <v>0</v>
      </c>
      <c r="U85" s="147" t="str">
        <f t="shared" si="9"/>
        <v>VV</v>
      </c>
      <c r="V85" s="190"/>
      <c r="W85" s="190"/>
      <c r="X85" s="190"/>
      <c r="Y85" s="190"/>
      <c r="Z85" s="190"/>
    </row>
    <row r="86" spans="16:26" x14ac:dyDescent="0.25">
      <c r="P86" s="147" t="str">
        <f t="shared" si="7"/>
        <v/>
      </c>
      <c r="Q86" s="155">
        <v>60</v>
      </c>
      <c r="R86" s="158"/>
      <c r="S86" s="158"/>
      <c r="T86" s="147">
        <f t="shared" si="8"/>
        <v>0</v>
      </c>
      <c r="U86" s="147" t="str">
        <f t="shared" si="9"/>
        <v>VV</v>
      </c>
    </row>
    <row r="87" spans="16:26" x14ac:dyDescent="0.25">
      <c r="P87" s="147" t="str">
        <f t="shared" si="7"/>
        <v/>
      </c>
      <c r="Q87" s="155">
        <v>61</v>
      </c>
      <c r="R87" s="158"/>
      <c r="S87" s="158"/>
      <c r="T87" s="147">
        <f t="shared" si="8"/>
        <v>0</v>
      </c>
      <c r="U87" s="147" t="str">
        <f t="shared" si="9"/>
        <v>VV</v>
      </c>
    </row>
    <row r="88" spans="16:26" x14ac:dyDescent="0.25">
      <c r="P88" s="147" t="str">
        <f t="shared" si="7"/>
        <v/>
      </c>
      <c r="Q88" s="155">
        <v>62</v>
      </c>
      <c r="R88" s="158"/>
      <c r="S88" s="158"/>
      <c r="T88" s="147">
        <f t="shared" si="8"/>
        <v>0</v>
      </c>
      <c r="U88" s="147" t="str">
        <f t="shared" si="9"/>
        <v>VV</v>
      </c>
    </row>
    <row r="89" spans="16:26" x14ac:dyDescent="0.25">
      <c r="P89" s="147" t="str">
        <f t="shared" si="7"/>
        <v/>
      </c>
      <c r="Q89" s="155">
        <v>63</v>
      </c>
      <c r="R89" s="158"/>
      <c r="S89" s="158"/>
      <c r="T89" s="147">
        <f t="shared" si="8"/>
        <v>0</v>
      </c>
      <c r="U89" s="147" t="str">
        <f t="shared" si="9"/>
        <v>VV</v>
      </c>
    </row>
    <row r="90" spans="16:26" x14ac:dyDescent="0.25">
      <c r="P90" s="147" t="str">
        <f t="shared" si="7"/>
        <v/>
      </c>
      <c r="Q90" s="155">
        <v>64</v>
      </c>
      <c r="R90" s="158"/>
      <c r="S90" s="158"/>
      <c r="T90" s="147">
        <f t="shared" si="8"/>
        <v>0</v>
      </c>
      <c r="U90" s="147" t="str">
        <f t="shared" si="9"/>
        <v>VV</v>
      </c>
    </row>
    <row r="91" spans="16:26" x14ac:dyDescent="0.25">
      <c r="P91" s="147" t="str">
        <f t="shared" si="7"/>
        <v/>
      </c>
      <c r="Q91" s="155">
        <v>65</v>
      </c>
      <c r="R91" s="158"/>
      <c r="S91" s="158"/>
      <c r="T91" s="147">
        <f t="shared" si="8"/>
        <v>0</v>
      </c>
      <c r="U91" s="147" t="str">
        <f t="shared" si="9"/>
        <v>VV</v>
      </c>
    </row>
    <row r="92" spans="16:26" x14ac:dyDescent="0.25">
      <c r="P92" s="147" t="str">
        <f t="shared" ref="P92:P126" si="22">IF(R92="","",Q92)</f>
        <v/>
      </c>
      <c r="Q92" s="155">
        <v>66</v>
      </c>
      <c r="R92" s="158"/>
      <c r="S92" s="158"/>
      <c r="T92" s="147">
        <f t="shared" ref="T92:T126" si="23">IF(S92="",0,IF(ISERROR(VLOOKUP(S92,$AG$28:$AH$32,2,0)),0,VLOOKUP(S92,$AG$28:$AH$32,2,0)))</f>
        <v>0</v>
      </c>
      <c r="U92" s="147" t="str">
        <f t="shared" ref="U92:U126" si="24">IF(S92="","VV",IF(ISERROR(VLOOKUP(S92,$AG$28:$AH$32,2,0)),"V",VLOOKUP(S92,$AG$28:$AH$32,2,0)))</f>
        <v>VV</v>
      </c>
    </row>
    <row r="93" spans="16:26" x14ac:dyDescent="0.25">
      <c r="P93" s="147" t="str">
        <f t="shared" si="22"/>
        <v/>
      </c>
      <c r="Q93" s="155">
        <v>67</v>
      </c>
      <c r="R93" s="158"/>
      <c r="S93" s="158"/>
      <c r="T93" s="147">
        <f t="shared" si="23"/>
        <v>0</v>
      </c>
      <c r="U93" s="147" t="str">
        <f t="shared" si="24"/>
        <v>VV</v>
      </c>
    </row>
    <row r="94" spans="16:26" x14ac:dyDescent="0.25">
      <c r="P94" s="147" t="str">
        <f t="shared" si="22"/>
        <v/>
      </c>
      <c r="Q94" s="155">
        <v>68</v>
      </c>
      <c r="R94" s="158"/>
      <c r="S94" s="158"/>
      <c r="T94" s="147">
        <f t="shared" si="23"/>
        <v>0</v>
      </c>
      <c r="U94" s="147" t="str">
        <f t="shared" si="24"/>
        <v>VV</v>
      </c>
    </row>
    <row r="95" spans="16:26" x14ac:dyDescent="0.25">
      <c r="P95" s="147" t="str">
        <f t="shared" si="22"/>
        <v/>
      </c>
      <c r="Q95" s="155">
        <v>69</v>
      </c>
      <c r="R95" s="158"/>
      <c r="S95" s="158"/>
      <c r="T95" s="147">
        <f t="shared" si="23"/>
        <v>0</v>
      </c>
      <c r="U95" s="147" t="str">
        <f t="shared" si="24"/>
        <v>VV</v>
      </c>
    </row>
    <row r="96" spans="16:26" x14ac:dyDescent="0.25">
      <c r="P96" s="147" t="str">
        <f t="shared" si="22"/>
        <v/>
      </c>
      <c r="Q96" s="155">
        <v>70</v>
      </c>
      <c r="R96" s="158"/>
      <c r="S96" s="158"/>
      <c r="T96" s="147">
        <f t="shared" si="23"/>
        <v>0</v>
      </c>
      <c r="U96" s="147" t="str">
        <f t="shared" si="24"/>
        <v>VV</v>
      </c>
    </row>
    <row r="97" spans="16:21" x14ac:dyDescent="0.25">
      <c r="P97" s="147" t="str">
        <f t="shared" si="22"/>
        <v/>
      </c>
      <c r="Q97" s="155">
        <v>71</v>
      </c>
      <c r="R97" s="158"/>
      <c r="S97" s="158"/>
      <c r="T97" s="147">
        <f t="shared" si="23"/>
        <v>0</v>
      </c>
      <c r="U97" s="147" t="str">
        <f t="shared" si="24"/>
        <v>VV</v>
      </c>
    </row>
    <row r="98" spans="16:21" x14ac:dyDescent="0.25">
      <c r="P98" s="147" t="str">
        <f t="shared" si="22"/>
        <v/>
      </c>
      <c r="Q98" s="155">
        <v>72</v>
      </c>
      <c r="R98" s="158"/>
      <c r="S98" s="158"/>
      <c r="T98" s="147">
        <f t="shared" si="23"/>
        <v>0</v>
      </c>
      <c r="U98" s="147" t="str">
        <f t="shared" si="24"/>
        <v>VV</v>
      </c>
    </row>
    <row r="99" spans="16:21" x14ac:dyDescent="0.25">
      <c r="P99" s="147" t="str">
        <f t="shared" si="22"/>
        <v/>
      </c>
      <c r="Q99" s="155">
        <v>73</v>
      </c>
      <c r="R99" s="158"/>
      <c r="S99" s="158"/>
      <c r="T99" s="147">
        <f t="shared" si="23"/>
        <v>0</v>
      </c>
      <c r="U99" s="147" t="str">
        <f t="shared" si="24"/>
        <v>VV</v>
      </c>
    </row>
    <row r="100" spans="16:21" x14ac:dyDescent="0.25">
      <c r="P100" s="147" t="str">
        <f t="shared" si="22"/>
        <v/>
      </c>
      <c r="Q100" s="155">
        <v>74</v>
      </c>
      <c r="R100" s="158"/>
      <c r="S100" s="158"/>
      <c r="T100" s="147">
        <f t="shared" si="23"/>
        <v>0</v>
      </c>
      <c r="U100" s="147" t="str">
        <f t="shared" si="24"/>
        <v>VV</v>
      </c>
    </row>
    <row r="101" spans="16:21" x14ac:dyDescent="0.25">
      <c r="P101" s="147" t="str">
        <f t="shared" si="22"/>
        <v/>
      </c>
      <c r="Q101" s="155">
        <v>75</v>
      </c>
      <c r="R101" s="158"/>
      <c r="S101" s="158"/>
      <c r="T101" s="147">
        <f t="shared" si="23"/>
        <v>0</v>
      </c>
      <c r="U101" s="147" t="str">
        <f t="shared" si="24"/>
        <v>VV</v>
      </c>
    </row>
    <row r="102" spans="16:21" x14ac:dyDescent="0.25">
      <c r="P102" s="147" t="str">
        <f t="shared" si="22"/>
        <v/>
      </c>
      <c r="Q102" s="155">
        <v>76</v>
      </c>
      <c r="R102" s="158"/>
      <c r="S102" s="158"/>
      <c r="T102" s="147">
        <f t="shared" si="23"/>
        <v>0</v>
      </c>
      <c r="U102" s="147" t="str">
        <f t="shared" si="24"/>
        <v>VV</v>
      </c>
    </row>
    <row r="103" spans="16:21" x14ac:dyDescent="0.25">
      <c r="P103" s="147" t="str">
        <f t="shared" si="22"/>
        <v/>
      </c>
      <c r="Q103" s="155">
        <v>77</v>
      </c>
      <c r="R103" s="158"/>
      <c r="S103" s="158"/>
      <c r="T103" s="147">
        <f t="shared" si="23"/>
        <v>0</v>
      </c>
      <c r="U103" s="147" t="str">
        <f t="shared" si="24"/>
        <v>VV</v>
      </c>
    </row>
    <row r="104" spans="16:21" x14ac:dyDescent="0.25">
      <c r="P104" s="147" t="str">
        <f t="shared" si="22"/>
        <v/>
      </c>
      <c r="Q104" s="155">
        <v>78</v>
      </c>
      <c r="R104" s="158"/>
      <c r="S104" s="158"/>
      <c r="T104" s="147">
        <f t="shared" si="23"/>
        <v>0</v>
      </c>
      <c r="U104" s="147" t="str">
        <f t="shared" si="24"/>
        <v>VV</v>
      </c>
    </row>
    <row r="105" spans="16:21" x14ac:dyDescent="0.25">
      <c r="P105" s="147" t="str">
        <f t="shared" si="22"/>
        <v/>
      </c>
      <c r="Q105" s="155">
        <v>79</v>
      </c>
      <c r="R105" s="158"/>
      <c r="S105" s="158"/>
      <c r="T105" s="147">
        <f t="shared" si="23"/>
        <v>0</v>
      </c>
      <c r="U105" s="147" t="str">
        <f t="shared" si="24"/>
        <v>VV</v>
      </c>
    </row>
    <row r="106" spans="16:21" x14ac:dyDescent="0.25">
      <c r="P106" s="147" t="str">
        <f t="shared" si="22"/>
        <v/>
      </c>
      <c r="Q106" s="155">
        <v>80</v>
      </c>
      <c r="R106" s="158"/>
      <c r="S106" s="158"/>
      <c r="T106" s="147">
        <f t="shared" si="23"/>
        <v>0</v>
      </c>
      <c r="U106" s="147" t="str">
        <f t="shared" si="24"/>
        <v>VV</v>
      </c>
    </row>
    <row r="107" spans="16:21" x14ac:dyDescent="0.25">
      <c r="P107" s="147" t="str">
        <f t="shared" si="22"/>
        <v/>
      </c>
      <c r="Q107" s="155">
        <v>81</v>
      </c>
      <c r="R107" s="158"/>
      <c r="S107" s="158"/>
      <c r="T107" s="147">
        <f t="shared" si="23"/>
        <v>0</v>
      </c>
      <c r="U107" s="147" t="str">
        <f t="shared" si="24"/>
        <v>VV</v>
      </c>
    </row>
    <row r="108" spans="16:21" x14ac:dyDescent="0.25">
      <c r="P108" s="147" t="str">
        <f t="shared" si="22"/>
        <v/>
      </c>
      <c r="Q108" s="155">
        <v>82</v>
      </c>
      <c r="R108" s="158"/>
      <c r="S108" s="158"/>
      <c r="T108" s="147">
        <f t="shared" si="23"/>
        <v>0</v>
      </c>
      <c r="U108" s="147" t="str">
        <f t="shared" si="24"/>
        <v>VV</v>
      </c>
    </row>
    <row r="109" spans="16:21" x14ac:dyDescent="0.25">
      <c r="P109" s="147" t="str">
        <f t="shared" si="22"/>
        <v/>
      </c>
      <c r="Q109" s="155">
        <v>83</v>
      </c>
      <c r="R109" s="158"/>
      <c r="S109" s="158"/>
      <c r="T109" s="147">
        <f t="shared" si="23"/>
        <v>0</v>
      </c>
      <c r="U109" s="147" t="str">
        <f t="shared" si="24"/>
        <v>VV</v>
      </c>
    </row>
    <row r="110" spans="16:21" x14ac:dyDescent="0.25">
      <c r="P110" s="147" t="str">
        <f t="shared" si="22"/>
        <v/>
      </c>
      <c r="Q110" s="155">
        <v>84</v>
      </c>
      <c r="R110" s="158"/>
      <c r="S110" s="158"/>
      <c r="T110" s="147">
        <f t="shared" si="23"/>
        <v>0</v>
      </c>
      <c r="U110" s="147" t="str">
        <f t="shared" si="24"/>
        <v>VV</v>
      </c>
    </row>
    <row r="111" spans="16:21" x14ac:dyDescent="0.25">
      <c r="P111" s="147" t="str">
        <f t="shared" si="22"/>
        <v/>
      </c>
      <c r="Q111" s="155">
        <v>85</v>
      </c>
      <c r="R111" s="158"/>
      <c r="S111" s="158"/>
      <c r="T111" s="147">
        <f t="shared" si="23"/>
        <v>0</v>
      </c>
      <c r="U111" s="147" t="str">
        <f t="shared" si="24"/>
        <v>VV</v>
      </c>
    </row>
    <row r="112" spans="16:21" x14ac:dyDescent="0.25">
      <c r="P112" s="147" t="str">
        <f t="shared" si="22"/>
        <v/>
      </c>
      <c r="Q112" s="155">
        <v>86</v>
      </c>
      <c r="R112" s="158"/>
      <c r="S112" s="158"/>
      <c r="T112" s="147">
        <f t="shared" si="23"/>
        <v>0</v>
      </c>
      <c r="U112" s="147" t="str">
        <f t="shared" si="24"/>
        <v>VV</v>
      </c>
    </row>
    <row r="113" spans="16:21" x14ac:dyDescent="0.25">
      <c r="P113" s="147" t="str">
        <f t="shared" si="22"/>
        <v/>
      </c>
      <c r="Q113" s="155">
        <v>87</v>
      </c>
      <c r="R113" s="158"/>
      <c r="S113" s="158"/>
      <c r="T113" s="147">
        <f t="shared" si="23"/>
        <v>0</v>
      </c>
      <c r="U113" s="147" t="str">
        <f t="shared" si="24"/>
        <v>VV</v>
      </c>
    </row>
    <row r="114" spans="16:21" x14ac:dyDescent="0.25">
      <c r="P114" s="147" t="str">
        <f t="shared" si="22"/>
        <v/>
      </c>
      <c r="Q114" s="155">
        <v>88</v>
      </c>
      <c r="R114" s="158"/>
      <c r="S114" s="158"/>
      <c r="T114" s="147">
        <f t="shared" si="23"/>
        <v>0</v>
      </c>
      <c r="U114" s="147" t="str">
        <f t="shared" si="24"/>
        <v>VV</v>
      </c>
    </row>
    <row r="115" spans="16:21" x14ac:dyDescent="0.25">
      <c r="P115" s="147" t="str">
        <f t="shared" si="22"/>
        <v/>
      </c>
      <c r="Q115" s="155">
        <v>89</v>
      </c>
      <c r="R115" s="158"/>
      <c r="S115" s="158"/>
      <c r="T115" s="147">
        <f t="shared" si="23"/>
        <v>0</v>
      </c>
      <c r="U115" s="147" t="str">
        <f t="shared" si="24"/>
        <v>VV</v>
      </c>
    </row>
    <row r="116" spans="16:21" x14ac:dyDescent="0.25">
      <c r="P116" s="147" t="str">
        <f t="shared" si="22"/>
        <v/>
      </c>
      <c r="Q116" s="155">
        <v>90</v>
      </c>
      <c r="R116" s="158"/>
      <c r="S116" s="158"/>
      <c r="T116" s="147">
        <f t="shared" si="23"/>
        <v>0</v>
      </c>
      <c r="U116" s="147" t="str">
        <f t="shared" si="24"/>
        <v>VV</v>
      </c>
    </row>
    <row r="117" spans="16:21" x14ac:dyDescent="0.25">
      <c r="P117" s="147" t="str">
        <f t="shared" si="22"/>
        <v/>
      </c>
      <c r="Q117" s="155">
        <v>91</v>
      </c>
      <c r="R117" s="158"/>
      <c r="S117" s="158"/>
      <c r="T117" s="147">
        <f t="shared" si="23"/>
        <v>0</v>
      </c>
      <c r="U117" s="147" t="str">
        <f t="shared" si="24"/>
        <v>VV</v>
      </c>
    </row>
    <row r="118" spans="16:21" x14ac:dyDescent="0.25">
      <c r="P118" s="147" t="str">
        <f t="shared" si="22"/>
        <v/>
      </c>
      <c r="Q118" s="155">
        <v>92</v>
      </c>
      <c r="R118" s="158"/>
      <c r="S118" s="158"/>
      <c r="T118" s="147">
        <f t="shared" si="23"/>
        <v>0</v>
      </c>
      <c r="U118" s="147" t="str">
        <f t="shared" si="24"/>
        <v>VV</v>
      </c>
    </row>
    <row r="119" spans="16:21" x14ac:dyDescent="0.25">
      <c r="P119" s="147" t="str">
        <f t="shared" si="22"/>
        <v/>
      </c>
      <c r="Q119" s="155">
        <v>93</v>
      </c>
      <c r="R119" s="158"/>
      <c r="S119" s="158"/>
      <c r="T119" s="147">
        <f t="shared" si="23"/>
        <v>0</v>
      </c>
      <c r="U119" s="147" t="str">
        <f t="shared" si="24"/>
        <v>VV</v>
      </c>
    </row>
    <row r="120" spans="16:21" x14ac:dyDescent="0.25">
      <c r="P120" s="147" t="str">
        <f t="shared" si="22"/>
        <v/>
      </c>
      <c r="Q120" s="155">
        <v>94</v>
      </c>
      <c r="R120" s="158"/>
      <c r="S120" s="158"/>
      <c r="T120" s="147">
        <f t="shared" si="23"/>
        <v>0</v>
      </c>
      <c r="U120" s="147" t="str">
        <f t="shared" si="24"/>
        <v>VV</v>
      </c>
    </row>
    <row r="121" spans="16:21" x14ac:dyDescent="0.25">
      <c r="P121" s="147" t="str">
        <f t="shared" si="22"/>
        <v/>
      </c>
      <c r="Q121" s="155">
        <v>95</v>
      </c>
      <c r="R121" s="158"/>
      <c r="S121" s="158"/>
      <c r="T121" s="147">
        <f t="shared" si="23"/>
        <v>0</v>
      </c>
      <c r="U121" s="147" t="str">
        <f t="shared" si="24"/>
        <v>VV</v>
      </c>
    </row>
    <row r="122" spans="16:21" x14ac:dyDescent="0.25">
      <c r="P122" s="147" t="str">
        <f t="shared" si="22"/>
        <v/>
      </c>
      <c r="Q122" s="155">
        <v>96</v>
      </c>
      <c r="R122" s="158"/>
      <c r="S122" s="158"/>
      <c r="T122" s="147">
        <f t="shared" si="23"/>
        <v>0</v>
      </c>
      <c r="U122" s="147" t="str">
        <f t="shared" si="24"/>
        <v>VV</v>
      </c>
    </row>
    <row r="123" spans="16:21" x14ac:dyDescent="0.25">
      <c r="P123" s="147" t="str">
        <f t="shared" si="22"/>
        <v/>
      </c>
      <c r="Q123" s="155">
        <v>97</v>
      </c>
      <c r="R123" s="158"/>
      <c r="S123" s="158"/>
      <c r="T123" s="147">
        <f t="shared" si="23"/>
        <v>0</v>
      </c>
      <c r="U123" s="147" t="str">
        <f t="shared" si="24"/>
        <v>VV</v>
      </c>
    </row>
    <row r="124" spans="16:21" x14ac:dyDescent="0.25">
      <c r="P124" s="147" t="str">
        <f t="shared" si="22"/>
        <v/>
      </c>
      <c r="Q124" s="155">
        <v>98</v>
      </c>
      <c r="R124" s="158"/>
      <c r="S124" s="158"/>
      <c r="T124" s="147">
        <f t="shared" si="23"/>
        <v>0</v>
      </c>
      <c r="U124" s="147" t="str">
        <f t="shared" si="24"/>
        <v>VV</v>
      </c>
    </row>
    <row r="125" spans="16:21" x14ac:dyDescent="0.25">
      <c r="P125" s="147" t="str">
        <f t="shared" si="22"/>
        <v/>
      </c>
      <c r="Q125" s="155">
        <v>99</v>
      </c>
      <c r="R125" s="158"/>
      <c r="S125" s="158"/>
      <c r="T125" s="147">
        <f t="shared" si="23"/>
        <v>0</v>
      </c>
      <c r="U125" s="147" t="str">
        <f t="shared" si="24"/>
        <v>VV</v>
      </c>
    </row>
    <row r="126" spans="16:21" x14ac:dyDescent="0.25">
      <c r="P126" s="147" t="str">
        <f t="shared" si="22"/>
        <v/>
      </c>
      <c r="Q126" s="155">
        <v>100</v>
      </c>
      <c r="R126" s="158"/>
      <c r="S126" s="158"/>
      <c r="T126" s="147">
        <f t="shared" si="23"/>
        <v>0</v>
      </c>
      <c r="U126" s="147" t="str">
        <f t="shared" si="24"/>
        <v>VV</v>
      </c>
    </row>
  </sheetData>
  <sheetProtection sheet="1" objects="1" scenarios="1" sort="0"/>
  <mergeCells count="18">
    <mergeCell ref="A2:F2"/>
    <mergeCell ref="C6:F6"/>
    <mergeCell ref="C5:F5"/>
    <mergeCell ref="C7:F7"/>
    <mergeCell ref="C4:F4"/>
    <mergeCell ref="A4:B4"/>
    <mergeCell ref="A5:B5"/>
    <mergeCell ref="A7:B7"/>
    <mergeCell ref="AD14:AD25"/>
    <mergeCell ref="AE14:AE25"/>
    <mergeCell ref="AA34:AG34"/>
    <mergeCell ref="A6:B6"/>
    <mergeCell ref="N24:N26"/>
    <mergeCell ref="AA14:AA25"/>
    <mergeCell ref="AF14:AF25"/>
    <mergeCell ref="AA27:AF27"/>
    <mergeCell ref="AB14:AB25"/>
    <mergeCell ref="AC14:AC25"/>
  </mergeCells>
  <phoneticPr fontId="20" type="noConversion"/>
  <conditionalFormatting sqref="L1:L2 L27:L65537 Q1:Q2 Q27:Q126 Q4:Q11 L4:L11 L13:L25 Q13:Q25">
    <cfRule type="notContainsBlanks" dxfId="64" priority="14" stopIfTrue="1">
      <formula>LEN(TRIM(L1))&gt;0</formula>
    </cfRule>
  </conditionalFormatting>
  <conditionalFormatting sqref="Q127:Q65537">
    <cfRule type="notContainsBlanks" dxfId="63" priority="12" stopIfTrue="1">
      <formula>LEN(TRIM(Q127))&gt;0</formula>
    </cfRule>
  </conditionalFormatting>
  <conditionalFormatting sqref="S27:S126">
    <cfRule type="expression" dxfId="62" priority="11" stopIfTrue="1">
      <formula>OR(AND(R27&lt;&gt;"",S27=""),U27="V")</formula>
    </cfRule>
  </conditionalFormatting>
  <conditionalFormatting sqref="N27">
    <cfRule type="expression" dxfId="61" priority="10" stopIfTrue="1">
      <formula>AND(M27&lt;&gt;"",N27="")</formula>
    </cfRule>
  </conditionalFormatting>
  <conditionalFormatting sqref="N28:N56">
    <cfRule type="expression" dxfId="60" priority="9" stopIfTrue="1">
      <formula>AND(M28&lt;&gt;"",N28="")</formula>
    </cfRule>
  </conditionalFormatting>
  <conditionalFormatting sqref="AA26">
    <cfRule type="expression" dxfId="59" priority="8" stopIfTrue="1">
      <formula>AND(AA14&lt;&gt;"",AA26="")</formula>
    </cfRule>
  </conditionalFormatting>
  <conditionalFormatting sqref="AB26:AF26">
    <cfRule type="expression" dxfId="58" priority="7" stopIfTrue="1">
      <formula>AND(AB14&lt;&gt;"",AB26="")</formula>
    </cfRule>
  </conditionalFormatting>
  <conditionalFormatting sqref="Q12 L12">
    <cfRule type="notContainsBlanks" dxfId="57" priority="6" stopIfTrue="1">
      <formula>LEN(TRIM(L12))&gt;0</formula>
    </cfRule>
  </conditionalFormatting>
  <conditionalFormatting sqref="AG36:AG39">
    <cfRule type="cellIs" dxfId="56" priority="2" stopIfTrue="1" operator="lessThanOrEqual">
      <formula>$AK$36</formula>
    </cfRule>
    <cfRule type="cellIs" dxfId="55" priority="3" stopIfTrue="1" operator="between">
      <formula>$AK$36</formula>
      <formula>$AK$37</formula>
    </cfRule>
    <cfRule type="cellIs" dxfId="54" priority="4" stopIfTrue="1" operator="between">
      <formula>$AK$37</formula>
      <formula>$AK$38</formula>
    </cfRule>
    <cfRule type="cellIs" dxfId="53" priority="5" stopIfTrue="1" operator="greaterThanOrEqual">
      <formula>$AK$39</formula>
    </cfRule>
  </conditionalFormatting>
  <conditionalFormatting sqref="AI36:AI39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dataValidations count="3">
    <dataValidation type="list" allowBlank="1" showInputMessage="1" showErrorMessage="1" sqref="R27:R126 M30">
      <formula1>$M$26:$M$56</formula1>
    </dataValidation>
    <dataValidation type="list" allowBlank="1" showInputMessage="1" showErrorMessage="1" sqref="S27:S126">
      <formula1>Types_codes</formula1>
    </dataValidation>
    <dataValidation type="decimal" allowBlank="1" showInputMessage="1" showErrorMessage="1" sqref="AJ36:AJ39">
      <formula1>0</formula1>
      <formula2>100</formula2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&amp;R&amp;9Page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CCFF99"/>
    <pageSetUpPr fitToPage="1"/>
  </sheetPr>
  <dimension ref="A1:HE58"/>
  <sheetViews>
    <sheetView showGridLines="0" showRowColHeaders="0" zoomScaleNormal="100" zoomScaleSheetLayoutView="100" workbookViewId="0">
      <pane xSplit="4" ySplit="8" topLeftCell="F9" activePane="bottomRight" state="frozen"/>
      <selection activeCell="D148" sqref="D148"/>
      <selection pane="topRight" activeCell="D148" sqref="D148"/>
      <selection pane="bottomLeft" activeCell="D148" sqref="D148"/>
      <selection pane="bottomRight" sqref="A1:D4"/>
    </sheetView>
  </sheetViews>
  <sheetFormatPr baseColWidth="10" defaultColWidth="11.7109375" defaultRowHeight="12.75" x14ac:dyDescent="0.25"/>
  <cols>
    <col min="1" max="1" width="3.42578125" style="50" customWidth="1"/>
    <col min="2" max="2" width="3.7109375" style="50" customWidth="1"/>
    <col min="3" max="3" width="6.7109375" style="50" customWidth="1"/>
    <col min="4" max="4" width="28.140625" style="50" customWidth="1"/>
    <col min="5" max="5" width="11.85546875" style="107" hidden="1" customWidth="1"/>
    <col min="6" max="6" width="4" style="50" customWidth="1"/>
    <col min="7" max="59" width="3.28515625" style="50" customWidth="1"/>
    <col min="60" max="104" width="3.28515625" style="50" hidden="1" customWidth="1"/>
    <col min="105" max="105" width="4" style="50" hidden="1" customWidth="1"/>
    <col min="106" max="106" width="3.7109375" style="50" customWidth="1"/>
    <col min="107" max="107" width="9.7109375" style="50" customWidth="1"/>
    <col min="108" max="109" width="6.85546875" style="134" hidden="1" customWidth="1"/>
    <col min="110" max="110" width="6.85546875" style="40" customWidth="1"/>
    <col min="111" max="111" width="8.140625" style="40" customWidth="1"/>
    <col min="112" max="112" width="4" style="187" customWidth="1"/>
    <col min="113" max="114" width="4.140625" style="187" customWidth="1"/>
    <col min="115" max="212" width="4.140625" style="188" customWidth="1"/>
    <col min="213" max="213" width="11.7109375" style="188"/>
    <col min="214" max="16384" width="11.7109375" style="50"/>
  </cols>
  <sheetData>
    <row r="1" spans="1:213" s="38" customFormat="1" ht="12.75" customHeight="1" x14ac:dyDescent="0.25">
      <c r="A1" s="338" t="s">
        <v>68</v>
      </c>
      <c r="B1" s="338"/>
      <c r="C1" s="338"/>
      <c r="D1" s="338"/>
      <c r="E1" s="99"/>
      <c r="F1" s="55"/>
      <c r="G1" s="33" t="str">
        <f>IF(H1="","","Code")</f>
        <v>Code</v>
      </c>
      <c r="H1" s="34">
        <f>IF(Accueil!$AA$26="","",Accueil!$AA$26)</f>
        <v>1</v>
      </c>
      <c r="I1" s="35" t="str">
        <f>IF(H1="","",IF(Accueil!$AA$14="","",": "&amp;Accueil!$AA$14))</f>
        <v>: Réponse(s) attendue(s)</v>
      </c>
      <c r="J1" s="35"/>
      <c r="K1" s="35"/>
      <c r="L1" s="35"/>
      <c r="M1" s="35"/>
      <c r="N1" s="35"/>
      <c r="O1" s="35"/>
      <c r="P1" s="35"/>
      <c r="Q1" s="56"/>
      <c r="R1" s="33" t="str">
        <f>IF(S1="","","Code")</f>
        <v>Code</v>
      </c>
      <c r="S1" s="34">
        <f>IF(Accueil!$AE$26="","",Accueil!$AE$26)</f>
        <v>0</v>
      </c>
      <c r="T1" s="35" t="str">
        <f>IF(S1="","",IF(Accueil!$AE$14="","",": "&amp;Accueil!$AE$14))</f>
        <v>: Absence de réponse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/>
      <c r="AG1" s="55"/>
      <c r="AH1" s="33" t="str">
        <f>IF(AI1="","","Code")</f>
        <v>Code</v>
      </c>
      <c r="AI1" s="34">
        <f>IF(Accueil!$AA$26="","",Accueil!$AA$26)</f>
        <v>1</v>
      </c>
      <c r="AJ1" s="35" t="str">
        <f>IF(AI1="","",IF(Accueil!$AA$14="","",": "&amp;Accueil!$AA$14))</f>
        <v>: Réponse(s) attendue(s)</v>
      </c>
      <c r="AK1" s="35"/>
      <c r="AL1" s="35"/>
      <c r="AM1" s="35"/>
      <c r="AN1" s="35"/>
      <c r="AO1" s="35"/>
      <c r="AP1" s="35"/>
      <c r="AQ1" s="35"/>
      <c r="AR1" s="56"/>
      <c r="AS1" s="33" t="str">
        <f>IF(AT1="","","Code")</f>
        <v>Code</v>
      </c>
      <c r="AT1" s="34">
        <f>IF(Accueil!$AE$26="","",Accueil!$AE$26)</f>
        <v>0</v>
      </c>
      <c r="AU1" s="35" t="str">
        <f>IF(AT1="","",IF(Accueil!$AE$14="","",": "&amp;Accueil!$AE$14))</f>
        <v>: Absence de réponse</v>
      </c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6"/>
      <c r="BH1" s="55"/>
      <c r="BI1" s="33" t="str">
        <f>IF(BJ1="","","Code")</f>
        <v>Code</v>
      </c>
      <c r="BJ1" s="34">
        <f>IF(Accueil!$AA$26="","",Accueil!$AA$26)</f>
        <v>1</v>
      </c>
      <c r="BK1" s="35" t="str">
        <f>IF(BJ1="","",IF(Accueil!$AA$14="","",": "&amp;Accueil!$AA$14))</f>
        <v>: Réponse(s) attendue(s)</v>
      </c>
      <c r="BL1" s="35"/>
      <c r="BM1" s="35"/>
      <c r="BN1" s="35"/>
      <c r="BO1" s="35"/>
      <c r="BP1" s="35"/>
      <c r="BQ1" s="35"/>
      <c r="BR1" s="35"/>
      <c r="BS1" s="56"/>
      <c r="BT1" s="33" t="str">
        <f>IF(BU1="","","Code")</f>
        <v>Code</v>
      </c>
      <c r="BU1" s="34">
        <f>IF(Accueil!$AE$26="","",Accueil!$AE$26)</f>
        <v>0</v>
      </c>
      <c r="BV1" s="35" t="str">
        <f>IF(BU1="","",IF(Accueil!$AE$14="","",": "&amp;Accueil!$AE$14))</f>
        <v>: Absence de réponse</v>
      </c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55"/>
      <c r="CJ1" s="33" t="str">
        <f>IF(CK1="","","Code")</f>
        <v>Code</v>
      </c>
      <c r="CK1" s="34">
        <f>IF(Accueil!$AA$26="","",Accueil!$AA$26)</f>
        <v>1</v>
      </c>
      <c r="CL1" s="35" t="str">
        <f>IF(CK1="","",IF(Accueil!$AA$14="","",": "&amp;Accueil!$AA$14))</f>
        <v>: Réponse(s) attendue(s)</v>
      </c>
      <c r="CM1" s="35"/>
      <c r="CN1" s="35"/>
      <c r="CO1" s="35"/>
      <c r="CP1" s="35"/>
      <c r="CQ1" s="35"/>
      <c r="CR1" s="35"/>
      <c r="CS1" s="35"/>
      <c r="CT1" s="56"/>
      <c r="CU1" s="33" t="str">
        <f>IF(CV1="","","Code")</f>
        <v>Code</v>
      </c>
      <c r="CV1" s="34">
        <f>IF(Accueil!$AE$26="","",Accueil!$AE$26)</f>
        <v>0</v>
      </c>
      <c r="CW1" s="35" t="str">
        <f>IF(CV1="","",IF(Accueil!$AE$14="","",": "&amp;Accueil!$AE$14))</f>
        <v>: Absence de réponse</v>
      </c>
      <c r="CX1" s="35"/>
      <c r="CY1" s="35"/>
      <c r="CZ1" s="35"/>
      <c r="DA1" s="35"/>
      <c r="DB1" s="35"/>
      <c r="DC1" s="35"/>
      <c r="DD1" s="214"/>
      <c r="DE1" s="214"/>
      <c r="DF1" s="35"/>
      <c r="DG1" s="36"/>
      <c r="DH1" s="182"/>
      <c r="DI1" s="182"/>
      <c r="DJ1" s="183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</row>
    <row r="2" spans="1:213" s="38" customFormat="1" ht="12" x14ac:dyDescent="0.25">
      <c r="A2" s="338"/>
      <c r="B2" s="338"/>
      <c r="C2" s="338"/>
      <c r="D2" s="338"/>
      <c r="E2" s="100"/>
      <c r="F2" s="37"/>
      <c r="G2" s="14" t="str">
        <f>IF(H2="","","Code")</f>
        <v>Code</v>
      </c>
      <c r="H2" s="15">
        <f>IF(Accueil!$AB$26="","",Accueil!$AB$26)</f>
        <v>3</v>
      </c>
      <c r="I2" s="13" t="str">
        <f>IF(H2="","",IF(Accueil!$AB$14="","",": "&amp;Accueil!$AB$14))</f>
        <v>: Réussite partielle sans erreur</v>
      </c>
      <c r="J2" s="13"/>
      <c r="K2" s="13"/>
      <c r="L2" s="13"/>
      <c r="M2" s="13"/>
      <c r="N2" s="13"/>
      <c r="O2" s="13"/>
      <c r="P2" s="13"/>
      <c r="Q2" s="13"/>
      <c r="R2" s="14" t="str">
        <f>IF(S2="","","Code")</f>
        <v>Code</v>
      </c>
      <c r="S2" s="15" t="str">
        <f>IF(Accueil!AF26="","",Accueil!AF26)</f>
        <v>A</v>
      </c>
      <c r="T2" s="13" t="str">
        <f>IF(S2="","",IF(Accueil!$AF$14="","",": "&amp;Accueil!$AF$14))</f>
        <v>: Élève absent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39"/>
      <c r="AG2" s="37"/>
      <c r="AH2" s="14" t="str">
        <f>IF(AI2="","","Code")</f>
        <v>Code</v>
      </c>
      <c r="AI2" s="15">
        <f>IF(Accueil!$AB$26="","",Accueil!$AB$26)</f>
        <v>3</v>
      </c>
      <c r="AJ2" s="13" t="str">
        <f>IF(AI2="","",IF(Accueil!$AB$14="","",": "&amp;Accueil!$AB$14))</f>
        <v>: Réussite partielle sans erreur</v>
      </c>
      <c r="AK2" s="13"/>
      <c r="AL2" s="13"/>
      <c r="AM2" s="13"/>
      <c r="AN2" s="13"/>
      <c r="AO2" s="13"/>
      <c r="AP2" s="13"/>
      <c r="AQ2" s="13"/>
      <c r="AR2" s="13"/>
      <c r="AS2" s="14" t="str">
        <f>IF(AT2="","","Code")</f>
        <v/>
      </c>
      <c r="AT2" s="15" t="str">
        <f>IF(Accueil!BG26="","",Accueil!BG26)</f>
        <v/>
      </c>
      <c r="AU2" s="13" t="str">
        <f>IF(AT2="","",IF(Accueil!$AF$14="","",": "&amp;Accueil!$AF$14))</f>
        <v/>
      </c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39"/>
      <c r="BH2" s="37"/>
      <c r="BI2" s="14" t="str">
        <f>IF(BJ2="","","Code")</f>
        <v>Code</v>
      </c>
      <c r="BJ2" s="15">
        <f>IF(Accueil!$AB$26="","",Accueil!$AB$26)</f>
        <v>3</v>
      </c>
      <c r="BK2" s="13" t="str">
        <f>IF(BJ2="","",IF(Accueil!$AB$14="","",": "&amp;Accueil!$AB$14))</f>
        <v>: Réussite partielle sans erreur</v>
      </c>
      <c r="BL2" s="13"/>
      <c r="BM2" s="13"/>
      <c r="BN2" s="13"/>
      <c r="BO2" s="13"/>
      <c r="BP2" s="13"/>
      <c r="BQ2" s="13"/>
      <c r="BR2" s="13"/>
      <c r="BS2" s="13"/>
      <c r="BT2" s="14" t="str">
        <f>IF(BU2="","","Code")</f>
        <v/>
      </c>
      <c r="BU2" s="15" t="str">
        <f>IF(Accueil!CH26="","",Accueil!CH26)</f>
        <v/>
      </c>
      <c r="BV2" s="13" t="str">
        <f>IF(BU2="","",IF(Accueil!$AF$14="","",": "&amp;Accueil!$AF$14))</f>
        <v/>
      </c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37"/>
      <c r="CJ2" s="14" t="str">
        <f>IF(CK2="","","Code")</f>
        <v>Code</v>
      </c>
      <c r="CK2" s="15">
        <f>IF(Accueil!$AB$26="","",Accueil!$AB$26)</f>
        <v>3</v>
      </c>
      <c r="CL2" s="13" t="str">
        <f>IF(CK2="","",IF(Accueil!$AB$14="","",": "&amp;Accueil!$AB$14))</f>
        <v>: Réussite partielle sans erreur</v>
      </c>
      <c r="CM2" s="13"/>
      <c r="CN2" s="13"/>
      <c r="CO2" s="13"/>
      <c r="CP2" s="13"/>
      <c r="CQ2" s="13"/>
      <c r="CR2" s="13"/>
      <c r="CS2" s="13"/>
      <c r="CT2" s="13"/>
      <c r="CU2" s="14" t="str">
        <f>IF(CV2="","","Code")</f>
        <v/>
      </c>
      <c r="CV2" s="15" t="str">
        <f>IF(Accueil!DI26="","",Accueil!DI26)</f>
        <v/>
      </c>
      <c r="CW2" s="13" t="str">
        <f>IF(CV2="","",IF(Accueil!$AF$14="","",": "&amp;Accueil!$AF$14))</f>
        <v/>
      </c>
      <c r="CX2" s="13"/>
      <c r="CY2" s="13"/>
      <c r="CZ2" s="13"/>
      <c r="DA2" s="13"/>
      <c r="DB2" s="13"/>
      <c r="DC2" s="13"/>
      <c r="DD2" s="101"/>
      <c r="DE2" s="101"/>
      <c r="DF2" s="13"/>
      <c r="DG2" s="39"/>
      <c r="DH2" s="182"/>
      <c r="DI2" s="182"/>
      <c r="DJ2" s="183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</row>
    <row r="3" spans="1:213" s="38" customFormat="1" ht="12" x14ac:dyDescent="0.25">
      <c r="A3" s="338"/>
      <c r="B3" s="338"/>
      <c r="C3" s="338"/>
      <c r="D3" s="338"/>
      <c r="E3" s="100"/>
      <c r="F3" s="37"/>
      <c r="G3" s="14" t="str">
        <f>IF(H3="","","Code")</f>
        <v>Code</v>
      </c>
      <c r="H3" s="15">
        <f>IF(Accueil!$AC$26="","",Accueil!$AC$26)</f>
        <v>4</v>
      </c>
      <c r="I3" s="13" t="str">
        <f>IF(H3="","",IF(Accueil!$AC$14="","",": "&amp;Accueil!$AC$14))</f>
        <v>: Réussite partielle avec erreur</v>
      </c>
      <c r="J3" s="13"/>
      <c r="K3" s="13"/>
      <c r="L3" s="13"/>
      <c r="M3" s="13"/>
      <c r="N3" s="13"/>
      <c r="O3" s="13"/>
      <c r="P3" s="13"/>
      <c r="Q3" s="13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39"/>
      <c r="AG3" s="37"/>
      <c r="AH3" s="14" t="str">
        <f>IF(AI3="","","Code")</f>
        <v>Code</v>
      </c>
      <c r="AI3" s="15">
        <f>IF(Accueil!$AC$26="","",Accueil!$AC$26)</f>
        <v>4</v>
      </c>
      <c r="AJ3" s="13" t="str">
        <f>IF(AI3="","",IF(Accueil!$AC$14="","",": "&amp;Accueil!$AC$14))</f>
        <v>: Réussite partielle avec erreur</v>
      </c>
      <c r="AK3" s="13"/>
      <c r="AL3" s="13"/>
      <c r="AM3" s="13"/>
      <c r="AN3" s="13"/>
      <c r="AO3" s="13"/>
      <c r="AP3" s="13"/>
      <c r="AQ3" s="13"/>
      <c r="AR3" s="13"/>
      <c r="AS3" s="14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39"/>
      <c r="BH3" s="37"/>
      <c r="BI3" s="14" t="str">
        <f>IF(BJ3="","","Code")</f>
        <v>Code</v>
      </c>
      <c r="BJ3" s="15">
        <f>IF(Accueil!$AC$26="","",Accueil!$AC$26)</f>
        <v>4</v>
      </c>
      <c r="BK3" s="13" t="str">
        <f>IF(BJ3="","",IF(Accueil!$AC$14="","",": "&amp;Accueil!$AC$14))</f>
        <v>: Réussite partielle avec erreur</v>
      </c>
      <c r="BL3" s="13"/>
      <c r="BM3" s="13"/>
      <c r="BN3" s="13"/>
      <c r="BO3" s="13"/>
      <c r="BP3" s="13"/>
      <c r="BQ3" s="13"/>
      <c r="BR3" s="13"/>
      <c r="BS3" s="13"/>
      <c r="BT3" s="14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37"/>
      <c r="CJ3" s="14" t="str">
        <f>IF(CK3="","","Code")</f>
        <v>Code</v>
      </c>
      <c r="CK3" s="15">
        <f>IF(Accueil!$AC$26="","",Accueil!$AC$26)</f>
        <v>4</v>
      </c>
      <c r="CL3" s="13" t="str">
        <f>IF(CK3="","",IF(Accueil!$AC$14="","",": "&amp;Accueil!$AC$14))</f>
        <v>: Réussite partielle avec erreur</v>
      </c>
      <c r="CM3" s="13"/>
      <c r="CN3" s="13"/>
      <c r="CO3" s="13"/>
      <c r="CP3" s="13"/>
      <c r="CQ3" s="13"/>
      <c r="CR3" s="13"/>
      <c r="CS3" s="13"/>
      <c r="CT3" s="13"/>
      <c r="CU3" s="14"/>
      <c r="CV3" s="13"/>
      <c r="CW3" s="13"/>
      <c r="CX3" s="13"/>
      <c r="CY3" s="13"/>
      <c r="CZ3" s="13"/>
      <c r="DA3" s="13"/>
      <c r="DB3" s="13"/>
      <c r="DC3" s="13"/>
      <c r="DD3" s="101"/>
      <c r="DE3" s="101"/>
      <c r="DF3" s="13"/>
      <c r="DG3" s="39"/>
      <c r="DH3" s="182"/>
      <c r="DI3" s="182"/>
      <c r="DJ3" s="183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</row>
    <row r="4" spans="1:213" s="38" customFormat="1" ht="12" customHeight="1" x14ac:dyDescent="0.25">
      <c r="A4" s="338"/>
      <c r="B4" s="338"/>
      <c r="C4" s="338"/>
      <c r="D4" s="339"/>
      <c r="E4" s="101"/>
      <c r="F4" s="173"/>
      <c r="G4" s="172" t="str">
        <f>IF(H4="","","Code")</f>
        <v>Code</v>
      </c>
      <c r="H4" s="174">
        <f>IF(Accueil!$AD$26="","",Accueil!$AD$26)</f>
        <v>9</v>
      </c>
      <c r="I4" s="175" t="str">
        <f>IF(H4="","",IF(Accueil!$AD$14="","",": "&amp;Accueil!$AD$14))</f>
        <v>: Autres réponses</v>
      </c>
      <c r="J4" s="175"/>
      <c r="K4" s="176"/>
      <c r="L4" s="176"/>
      <c r="M4" s="176"/>
      <c r="N4" s="176"/>
      <c r="O4" s="176"/>
      <c r="P4" s="175"/>
      <c r="Q4" s="177"/>
      <c r="R4" s="175"/>
      <c r="S4" s="177"/>
      <c r="T4" s="177"/>
      <c r="U4" s="177"/>
      <c r="V4" s="177"/>
      <c r="W4" s="178"/>
      <c r="X4" s="177"/>
      <c r="Y4" s="179"/>
      <c r="Z4" s="177"/>
      <c r="AA4" s="177"/>
      <c r="AB4" s="177"/>
      <c r="AC4" s="177"/>
      <c r="AD4" s="177"/>
      <c r="AE4" s="177"/>
      <c r="AF4" s="180"/>
      <c r="AG4" s="173"/>
      <c r="AH4" s="172" t="str">
        <f>IF(AI4="","","Code")</f>
        <v>Code</v>
      </c>
      <c r="AI4" s="174">
        <f>IF(Accueil!$AD$26="","",Accueil!$AD$26)</f>
        <v>9</v>
      </c>
      <c r="AJ4" s="175" t="str">
        <f>IF(AI4="","",IF(Accueil!$AD$14="","",": "&amp;Accueil!$AD$14))</f>
        <v>: Autres réponses</v>
      </c>
      <c r="AK4" s="175"/>
      <c r="AL4" s="176"/>
      <c r="AM4" s="176"/>
      <c r="AN4" s="176"/>
      <c r="AO4" s="176"/>
      <c r="AP4" s="176"/>
      <c r="AQ4" s="175"/>
      <c r="AR4" s="177"/>
      <c r="AS4" s="175"/>
      <c r="AT4" s="177"/>
      <c r="AU4" s="177"/>
      <c r="AV4" s="177"/>
      <c r="AW4" s="177"/>
      <c r="AX4" s="178"/>
      <c r="AY4" s="177"/>
      <c r="AZ4" s="179"/>
      <c r="BA4" s="177"/>
      <c r="BB4" s="177"/>
      <c r="BC4" s="177"/>
      <c r="BD4" s="177"/>
      <c r="BE4" s="177"/>
      <c r="BF4" s="177"/>
      <c r="BG4" s="180"/>
      <c r="BH4" s="173"/>
      <c r="BI4" s="172" t="str">
        <f>IF(BJ4="","","Code")</f>
        <v>Code</v>
      </c>
      <c r="BJ4" s="174">
        <f>IF(Accueil!$AD$26="","",Accueil!$AD$26)</f>
        <v>9</v>
      </c>
      <c r="BK4" s="175" t="str">
        <f>IF(BJ4="","",IF(Accueil!$AD$14="","",": "&amp;Accueil!$AD$14))</f>
        <v>: Autres réponses</v>
      </c>
      <c r="BL4" s="175"/>
      <c r="BM4" s="176"/>
      <c r="BN4" s="176"/>
      <c r="BO4" s="176"/>
      <c r="BP4" s="176"/>
      <c r="BQ4" s="176"/>
      <c r="BR4" s="175"/>
      <c r="BS4" s="177"/>
      <c r="BT4" s="175"/>
      <c r="BU4" s="177"/>
      <c r="BV4" s="177"/>
      <c r="BW4" s="177"/>
      <c r="BX4" s="177"/>
      <c r="BY4" s="178"/>
      <c r="BZ4" s="177"/>
      <c r="CA4" s="179"/>
      <c r="CB4" s="177"/>
      <c r="CC4" s="177"/>
      <c r="CD4" s="177"/>
      <c r="CE4" s="177"/>
      <c r="CF4" s="177"/>
      <c r="CG4" s="177"/>
      <c r="CH4" s="177"/>
      <c r="CI4" s="173"/>
      <c r="CJ4" s="172" t="str">
        <f>IF(CK4="","","Code")</f>
        <v>Code</v>
      </c>
      <c r="CK4" s="174">
        <f>IF(Accueil!$AD$26="","",Accueil!$AD$26)</f>
        <v>9</v>
      </c>
      <c r="CL4" s="175" t="str">
        <f>IF(CK4="","",IF(Accueil!$AD$14="","",": "&amp;Accueil!$AD$14))</f>
        <v>: Autres réponses</v>
      </c>
      <c r="CM4" s="175"/>
      <c r="CN4" s="176"/>
      <c r="CO4" s="176"/>
      <c r="CP4" s="176"/>
      <c r="CQ4" s="176"/>
      <c r="CR4" s="176"/>
      <c r="CS4" s="175"/>
      <c r="CT4" s="177"/>
      <c r="CU4" s="175"/>
      <c r="CV4" s="177"/>
      <c r="CW4" s="177"/>
      <c r="CX4" s="177"/>
      <c r="CY4" s="177"/>
      <c r="CZ4" s="178"/>
      <c r="DA4" s="177"/>
      <c r="DB4" s="179"/>
      <c r="DC4" s="177"/>
      <c r="DD4" s="215"/>
      <c r="DE4" s="215"/>
      <c r="DF4" s="177"/>
      <c r="DG4" s="180"/>
      <c r="DH4" s="185"/>
      <c r="DI4" s="185"/>
      <c r="DJ4" s="183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</row>
    <row r="5" spans="1:213" s="109" customFormat="1" ht="19.5" hidden="1" customHeight="1" x14ac:dyDescent="0.25">
      <c r="A5" s="108"/>
      <c r="B5" s="108"/>
      <c r="C5" s="108"/>
      <c r="D5" s="102" t="s">
        <v>53</v>
      </c>
      <c r="E5" s="102"/>
      <c r="F5" s="127">
        <f>IF(ISERROR(INDEX(Accueil!$M$27:$N$56,MATCH(VLOOKUP(F8,Accueil!$Q$27:$R$126,2),Accueil!$M$27:$M$56,0),2)),"",INDEX(Accueil!$M$27:$N$56,MATCH(VLOOKUP(F8,Accueil!$Q$27:$R$126,2),Accueil!$M$27:$M$56,0),2))</f>
        <v>2</v>
      </c>
      <c r="G5" s="127">
        <f>IF(ISERROR(INDEX(Accueil!$M$27:$N$56,MATCH(VLOOKUP(G8,Accueil!$Q$27:$R$126,2),Accueil!$M$27:$M$56,0),2)),"",INDEX(Accueil!$M$27:$N$56,MATCH(VLOOKUP(G8,Accueil!$Q$27:$R$126,2),Accueil!$M$27:$M$56,0),2))</f>
        <v>2</v>
      </c>
      <c r="H5" s="127">
        <f>IF(ISERROR(INDEX(Accueil!$M$27:$N$56,MATCH(VLOOKUP(H8,Accueil!$Q$27:$R$126,2),Accueil!$M$27:$M$56,0),2)),"",INDEX(Accueil!$M$27:$N$56,MATCH(VLOOKUP(H8,Accueil!$Q$27:$R$126,2),Accueil!$M$27:$M$56,0),2))</f>
        <v>2</v>
      </c>
      <c r="I5" s="127">
        <f>IF(ISERROR(INDEX(Accueil!$M$27:$N$56,MATCH(VLOOKUP(I8,Accueil!$Q$27:$R$126,2),Accueil!$M$27:$M$56,0),2)),"",INDEX(Accueil!$M$27:$N$56,MATCH(VLOOKUP(I8,Accueil!$Q$27:$R$126,2),Accueil!$M$27:$M$56,0),2))</f>
        <v>1</v>
      </c>
      <c r="J5" s="127">
        <f>IF(ISERROR(INDEX(Accueil!$M$27:$N$56,MATCH(VLOOKUP(J8,Accueil!$Q$27:$R$126,2),Accueil!$M$27:$M$56,0),2)),"",INDEX(Accueil!$M$27:$N$56,MATCH(VLOOKUP(J8,Accueil!$Q$27:$R$126,2),Accueil!$M$27:$M$56,0),2))</f>
        <v>1</v>
      </c>
      <c r="K5" s="127">
        <f>IF(ISERROR(INDEX(Accueil!$M$27:$N$56,MATCH(VLOOKUP(K8,Accueil!$Q$27:$R$126,2),Accueil!$M$27:$M$56,0),2)),"",INDEX(Accueil!$M$27:$N$56,MATCH(VLOOKUP(K8,Accueil!$Q$27:$R$126,2),Accueil!$M$27:$M$56,0),2))</f>
        <v>1</v>
      </c>
      <c r="L5" s="127">
        <f>IF(ISERROR(INDEX(Accueil!$M$27:$N$56,MATCH(VLOOKUP(L8,Accueil!$Q$27:$R$126,2),Accueil!$M$27:$M$56,0),2)),"",INDEX(Accueil!$M$27:$N$56,MATCH(VLOOKUP(L8,Accueil!$Q$27:$R$126,2),Accueil!$M$27:$M$56,0),2))</f>
        <v>1</v>
      </c>
      <c r="M5" s="127">
        <f>IF(ISERROR(INDEX(Accueil!$M$27:$N$56,MATCH(VLOOKUP(M8,Accueil!$Q$27:$R$126,2),Accueil!$M$27:$M$56,0),2)),"",INDEX(Accueil!$M$27:$N$56,MATCH(VLOOKUP(M8,Accueil!$Q$27:$R$126,2),Accueil!$M$27:$M$56,0),2))</f>
        <v>1</v>
      </c>
      <c r="N5" s="127">
        <f>IF(ISERROR(INDEX(Accueil!$M$27:$N$56,MATCH(VLOOKUP(N8,Accueil!$Q$27:$R$126,2),Accueil!$M$27:$M$56,0),2)),"",INDEX(Accueil!$M$27:$N$56,MATCH(VLOOKUP(N8,Accueil!$Q$27:$R$126,2),Accueil!$M$27:$M$56,0),2))</f>
        <v>1</v>
      </c>
      <c r="O5" s="127">
        <f>IF(ISERROR(INDEX(Accueil!$M$27:$N$56,MATCH(VLOOKUP(O8,Accueil!$Q$27:$R$126,2),Accueil!$M$27:$M$56,0),2)),"",INDEX(Accueil!$M$27:$N$56,MATCH(VLOOKUP(O8,Accueil!$Q$27:$R$126,2),Accueil!$M$27:$M$56,0),2))</f>
        <v>1</v>
      </c>
      <c r="P5" s="127">
        <f>IF(ISERROR(INDEX(Accueil!$M$27:$N$56,MATCH(VLOOKUP(P8,Accueil!$Q$27:$R$126,2),Accueil!$M$27:$M$56,0),2)),"",INDEX(Accueil!$M$27:$N$56,MATCH(VLOOKUP(P8,Accueil!$Q$27:$R$126,2),Accueil!$M$27:$M$56,0),2))</f>
        <v>3</v>
      </c>
      <c r="Q5" s="127">
        <f>IF(ISERROR(INDEX(Accueil!$M$27:$N$56,MATCH(VLOOKUP(Q8,Accueil!$Q$27:$R$126,2),Accueil!$M$27:$M$56,0),2)),"",INDEX(Accueil!$M$27:$N$56,MATCH(VLOOKUP(Q8,Accueil!$Q$27:$R$126,2),Accueil!$M$27:$M$56,0),2))</f>
        <v>1</v>
      </c>
      <c r="R5" s="127">
        <f>IF(ISERROR(INDEX(Accueil!$M$27:$N$56,MATCH(VLOOKUP(R8,Accueil!$Q$27:$R$126,2),Accueil!$M$27:$M$56,0),2)),"",INDEX(Accueil!$M$27:$N$56,MATCH(VLOOKUP(R8,Accueil!$Q$27:$R$126,2),Accueil!$M$27:$M$56,0),2))</f>
        <v>3</v>
      </c>
      <c r="S5" s="127">
        <f>IF(ISERROR(INDEX(Accueil!$M$27:$N$56,MATCH(VLOOKUP(S8,Accueil!$Q$27:$R$126,2),Accueil!$M$27:$M$56,0),2)),"",INDEX(Accueil!$M$27:$N$56,MATCH(VLOOKUP(S8,Accueil!$Q$27:$R$126,2),Accueil!$M$27:$M$56,0),2))</f>
        <v>3</v>
      </c>
      <c r="T5" s="127">
        <f>IF(ISERROR(INDEX(Accueil!$M$27:$N$56,MATCH(VLOOKUP(T8,Accueil!$Q$27:$R$126,2),Accueil!$M$27:$M$56,0),2)),"",INDEX(Accueil!$M$27:$N$56,MATCH(VLOOKUP(T8,Accueil!$Q$27:$R$126,2),Accueil!$M$27:$M$56,0),2))</f>
        <v>1</v>
      </c>
      <c r="U5" s="127">
        <f>IF(ISERROR(INDEX(Accueil!$M$27:$N$56,MATCH(VLOOKUP(U8,Accueil!$Q$27:$R$126,2),Accueil!$M$27:$M$56,0),2)),"",INDEX(Accueil!$M$27:$N$56,MATCH(VLOOKUP(U8,Accueil!$Q$27:$R$126,2),Accueil!$M$27:$M$56,0),2))</f>
        <v>3</v>
      </c>
      <c r="V5" s="127">
        <f>IF(ISERROR(INDEX(Accueil!$M$27:$N$56,MATCH(VLOOKUP(V8,Accueil!$Q$27:$R$126,2),Accueil!$M$27:$M$56,0),2)),"",INDEX(Accueil!$M$27:$N$56,MATCH(VLOOKUP(V8,Accueil!$Q$27:$R$126,2),Accueil!$M$27:$M$56,0),2))</f>
        <v>3</v>
      </c>
      <c r="W5" s="127">
        <f>IF(ISERROR(INDEX(Accueil!$M$27:$N$56,MATCH(VLOOKUP(W8,Accueil!$Q$27:$R$126,2),Accueil!$M$27:$M$56,0),2)),"",INDEX(Accueil!$M$27:$N$56,MATCH(VLOOKUP(W8,Accueil!$Q$27:$R$126,2),Accueil!$M$27:$M$56,0),2))</f>
        <v>3</v>
      </c>
      <c r="X5" s="127">
        <f>IF(ISERROR(INDEX(Accueil!$M$27:$N$56,MATCH(VLOOKUP(X8,Accueil!$Q$27:$R$126,2),Accueil!$M$27:$M$56,0),2)),"",INDEX(Accueil!$M$27:$N$56,MATCH(VLOOKUP(X8,Accueil!$Q$27:$R$126,2),Accueil!$M$27:$M$56,0),2))</f>
        <v>3</v>
      </c>
      <c r="Y5" s="127">
        <f>IF(ISERROR(INDEX(Accueil!$M$27:$N$56,MATCH(VLOOKUP(Y8,Accueil!$Q$27:$R$126,2),Accueil!$M$27:$M$56,0),2)),"",INDEX(Accueil!$M$27:$N$56,MATCH(VLOOKUP(Y8,Accueil!$Q$27:$R$126,2),Accueil!$M$27:$M$56,0),2))</f>
        <v>3</v>
      </c>
      <c r="Z5" s="127">
        <f>IF(ISERROR(INDEX(Accueil!$M$27:$N$56,MATCH(VLOOKUP(Z8,Accueil!$Q$27:$R$126,2),Accueil!$M$27:$M$56,0),2)),"",INDEX(Accueil!$M$27:$N$56,MATCH(VLOOKUP(Z8,Accueil!$Q$27:$R$126,2),Accueil!$M$27:$M$56,0),2))</f>
        <v>2</v>
      </c>
      <c r="AA5" s="127">
        <f>IF(ISERROR(INDEX(Accueil!$M$27:$N$56,MATCH(VLOOKUP(AA8,Accueil!$Q$27:$R$126,2),Accueil!$M$27:$M$56,0),2)),"",INDEX(Accueil!$M$27:$N$56,MATCH(VLOOKUP(AA8,Accueil!$Q$27:$R$126,2),Accueil!$M$27:$M$56,0),2))</f>
        <v>3</v>
      </c>
      <c r="AB5" s="127">
        <f>IF(ISERROR(INDEX(Accueil!$M$27:$N$56,MATCH(VLOOKUP(AB8,Accueil!$Q$27:$R$126,2),Accueil!$M$27:$M$56,0),2)),"",INDEX(Accueil!$M$27:$N$56,MATCH(VLOOKUP(AB8,Accueil!$Q$27:$R$126,2),Accueil!$M$27:$M$56,0),2))</f>
        <v>2</v>
      </c>
      <c r="AC5" s="127">
        <f>IF(ISERROR(INDEX(Accueil!$M$27:$N$56,MATCH(VLOOKUP(AC8,Accueil!$Q$27:$R$126,2),Accueil!$M$27:$M$56,0),2)),"",INDEX(Accueil!$M$27:$N$56,MATCH(VLOOKUP(AC8,Accueil!$Q$27:$R$126,2),Accueil!$M$27:$M$56,0),2))</f>
        <v>3</v>
      </c>
      <c r="AD5" s="127">
        <f>IF(ISERROR(INDEX(Accueil!$M$27:$N$56,MATCH(VLOOKUP(AD8,Accueil!$Q$27:$R$126,2),Accueil!$M$27:$M$56,0),2)),"",INDEX(Accueil!$M$27:$N$56,MATCH(VLOOKUP(AD8,Accueil!$Q$27:$R$126,2),Accueil!$M$27:$M$56,0),2))</f>
        <v>3</v>
      </c>
      <c r="AE5" s="127">
        <f>IF(ISERROR(INDEX(Accueil!$M$27:$N$56,MATCH(VLOOKUP(AE8,Accueil!$Q$27:$R$126,2),Accueil!$M$27:$M$56,0),2)),"",INDEX(Accueil!$M$27:$N$56,MATCH(VLOOKUP(AE8,Accueil!$Q$27:$R$126,2),Accueil!$M$27:$M$56,0),2))</f>
        <v>2</v>
      </c>
      <c r="AF5" s="127">
        <f>IF(ISERROR(INDEX(Accueil!$M$27:$N$56,MATCH(VLOOKUP(AF8,Accueil!$Q$27:$R$126,2),Accueil!$M$27:$M$56,0),2)),"",INDEX(Accueil!$M$27:$N$56,MATCH(VLOOKUP(AF8,Accueil!$Q$27:$R$126,2),Accueil!$M$27:$M$56,0),2))</f>
        <v>2</v>
      </c>
      <c r="AG5" s="127">
        <f>IF(ISERROR(INDEX(Accueil!$M$27:$N$56,MATCH(VLOOKUP(AG8,Accueil!$Q$27:$R$126,2),Accueil!$M$27:$M$56,0),2)),"",INDEX(Accueil!$M$27:$N$56,MATCH(VLOOKUP(AG8,Accueil!$Q$27:$R$126,2),Accueil!$M$27:$M$56,0),2))</f>
        <v>3</v>
      </c>
      <c r="AH5" s="127">
        <f>IF(ISERROR(INDEX(Accueil!$M$27:$N$56,MATCH(VLOOKUP(AH8,Accueil!$Q$27:$R$126,2),Accueil!$M$27:$M$56,0),2)),"",INDEX(Accueil!$M$27:$N$56,MATCH(VLOOKUP(AH8,Accueil!$Q$27:$R$126,2),Accueil!$M$27:$M$56,0),2))</f>
        <v>3</v>
      </c>
      <c r="AI5" s="127">
        <f>IF(ISERROR(INDEX(Accueil!$M$27:$N$56,MATCH(VLOOKUP(AI8,Accueil!$Q$27:$R$126,2),Accueil!$M$27:$M$56,0),2)),"",INDEX(Accueil!$M$27:$N$56,MATCH(VLOOKUP(AI8,Accueil!$Q$27:$R$126,2),Accueil!$M$27:$M$56,0),2))</f>
        <v>3</v>
      </c>
      <c r="AJ5" s="127">
        <f>IF(ISERROR(INDEX(Accueil!$M$27:$N$56,MATCH(VLOOKUP(AJ8,Accueil!$Q$27:$R$126,2),Accueil!$M$27:$M$56,0),2)),"",INDEX(Accueil!$M$27:$N$56,MATCH(VLOOKUP(AJ8,Accueil!$Q$27:$R$126,2),Accueil!$M$27:$M$56,0),2))</f>
        <v>1</v>
      </c>
      <c r="AK5" s="127">
        <f>IF(ISERROR(INDEX(Accueil!$M$27:$N$56,MATCH(VLOOKUP(AK8,Accueil!$Q$27:$R$126,2),Accueil!$M$27:$M$56,0),2)),"",INDEX(Accueil!$M$27:$N$56,MATCH(VLOOKUP(AK8,Accueil!$Q$27:$R$126,2),Accueil!$M$27:$M$56,0),2))</f>
        <v>6</v>
      </c>
      <c r="AL5" s="127">
        <f>IF(ISERROR(INDEX(Accueil!$M$27:$N$56,MATCH(VLOOKUP(AL8,Accueil!$Q$27:$R$126,2),Accueil!$M$27:$M$56,0),2)),"",INDEX(Accueil!$M$27:$N$56,MATCH(VLOOKUP(AL8,Accueil!$Q$27:$R$126,2),Accueil!$M$27:$M$56,0),2))</f>
        <v>6</v>
      </c>
      <c r="AM5" s="127">
        <f>IF(ISERROR(INDEX(Accueil!$M$27:$N$56,MATCH(VLOOKUP(AM8,Accueil!$Q$27:$R$126,2),Accueil!$M$27:$M$56,0),2)),"",INDEX(Accueil!$M$27:$N$56,MATCH(VLOOKUP(AM8,Accueil!$Q$27:$R$126,2),Accueil!$M$27:$M$56,0),2))</f>
        <v>6</v>
      </c>
      <c r="AN5" s="127">
        <f>IF(ISERROR(INDEX(Accueil!$M$27:$N$56,MATCH(VLOOKUP(AN8,Accueil!$Q$27:$R$126,2),Accueil!$M$27:$M$56,0),2)),"",INDEX(Accueil!$M$27:$N$56,MATCH(VLOOKUP(AN8,Accueil!$Q$27:$R$126,2),Accueil!$M$27:$M$56,0),2))</f>
        <v>6</v>
      </c>
      <c r="AO5" s="127">
        <f>IF(ISERROR(INDEX(Accueil!$M$27:$N$56,MATCH(VLOOKUP(AO8,Accueil!$Q$27:$R$126,2),Accueil!$M$27:$M$56,0),2)),"",INDEX(Accueil!$M$27:$N$56,MATCH(VLOOKUP(AO8,Accueil!$Q$27:$R$126,2),Accueil!$M$27:$M$56,0),2))</f>
        <v>4</v>
      </c>
      <c r="AP5" s="127">
        <f>IF(ISERROR(INDEX(Accueil!$M$27:$N$56,MATCH(VLOOKUP(AP8,Accueil!$Q$27:$R$126,2),Accueil!$M$27:$M$56,0),2)),"",INDEX(Accueil!$M$27:$N$56,MATCH(VLOOKUP(AP8,Accueil!$Q$27:$R$126,2),Accueil!$M$27:$M$56,0),2))</f>
        <v>4</v>
      </c>
      <c r="AQ5" s="127">
        <f>IF(ISERROR(INDEX(Accueil!$M$27:$N$56,MATCH(VLOOKUP(AQ8,Accueil!$Q$27:$R$126,2),Accueil!$M$27:$M$56,0),2)),"",INDEX(Accueil!$M$27:$N$56,MATCH(VLOOKUP(AQ8,Accueil!$Q$27:$R$126,2),Accueil!$M$27:$M$56,0),2))</f>
        <v>4</v>
      </c>
      <c r="AR5" s="127">
        <f>IF(ISERROR(INDEX(Accueil!$M$27:$N$56,MATCH(VLOOKUP(AR8,Accueil!$Q$27:$R$126,2),Accueil!$M$27:$M$56,0),2)),"",INDEX(Accueil!$M$27:$N$56,MATCH(VLOOKUP(AR8,Accueil!$Q$27:$R$126,2),Accueil!$M$27:$M$56,0),2))</f>
        <v>4</v>
      </c>
      <c r="AS5" s="127">
        <f>IF(ISERROR(INDEX(Accueil!$M$27:$N$56,MATCH(VLOOKUP(AS8,Accueil!$Q$27:$R$126,2),Accueil!$M$27:$M$56,0),2)),"",INDEX(Accueil!$M$27:$N$56,MATCH(VLOOKUP(AS8,Accueil!$Q$27:$R$126,2),Accueil!$M$27:$M$56,0),2))</f>
        <v>4</v>
      </c>
      <c r="AT5" s="127">
        <f>IF(ISERROR(INDEX(Accueil!$M$27:$N$56,MATCH(VLOOKUP(AT8,Accueil!$Q$27:$R$126,2),Accueil!$M$27:$M$56,0),2)),"",INDEX(Accueil!$M$27:$N$56,MATCH(VLOOKUP(AT8,Accueil!$Q$27:$R$126,2),Accueil!$M$27:$M$56,0),2))</f>
        <v>5</v>
      </c>
      <c r="AU5" s="127">
        <f>IF(ISERROR(INDEX(Accueil!$M$27:$N$56,MATCH(VLOOKUP(AU8,Accueil!$Q$27:$R$126,2),Accueil!$M$27:$M$56,0),2)),"",INDEX(Accueil!$M$27:$N$56,MATCH(VLOOKUP(AU8,Accueil!$Q$27:$R$126,2),Accueil!$M$27:$M$56,0),2))</f>
        <v>5</v>
      </c>
      <c r="AV5" s="127">
        <f>IF(ISERROR(INDEX(Accueil!$M$27:$N$56,MATCH(VLOOKUP(AV8,Accueil!$Q$27:$R$126,2),Accueil!$M$27:$M$56,0),2)),"",INDEX(Accueil!$M$27:$N$56,MATCH(VLOOKUP(AV8,Accueil!$Q$27:$R$126,2),Accueil!$M$27:$M$56,0),2))</f>
        <v>5</v>
      </c>
      <c r="AW5" s="127">
        <f>IF(ISERROR(INDEX(Accueil!$M$27:$N$56,MATCH(VLOOKUP(AW8,Accueil!$Q$27:$R$126,2),Accueil!$M$27:$M$56,0),2)),"",INDEX(Accueil!$M$27:$N$56,MATCH(VLOOKUP(AW8,Accueil!$Q$27:$R$126,2),Accueil!$M$27:$M$56,0),2))</f>
        <v>6</v>
      </c>
      <c r="AX5" s="127">
        <f>IF(ISERROR(INDEX(Accueil!$M$27:$N$56,MATCH(VLOOKUP(AX8,Accueil!$Q$27:$R$126,2),Accueil!$M$27:$M$56,0),2)),"",INDEX(Accueil!$M$27:$N$56,MATCH(VLOOKUP(AX8,Accueil!$Q$27:$R$126,2),Accueil!$M$27:$M$56,0),2))</f>
        <v>6</v>
      </c>
      <c r="AY5" s="127">
        <f>IF(ISERROR(INDEX(Accueil!$M$27:$N$56,MATCH(VLOOKUP(AY8,Accueil!$Q$27:$R$126,2),Accueil!$M$27:$M$56,0),2)),"",INDEX(Accueil!$M$27:$N$56,MATCH(VLOOKUP(AY8,Accueil!$Q$27:$R$126,2),Accueil!$M$27:$M$56,0),2))</f>
        <v>6</v>
      </c>
      <c r="AZ5" s="127">
        <f>IF(ISERROR(INDEX(Accueil!$M$27:$N$56,MATCH(VLOOKUP(AZ8,Accueil!$Q$27:$R$126,2),Accueil!$M$27:$M$56,0),2)),"",INDEX(Accueil!$M$27:$N$56,MATCH(VLOOKUP(AZ8,Accueil!$Q$27:$R$126,2),Accueil!$M$27:$M$56,0),2))</f>
        <v>6</v>
      </c>
      <c r="BA5" s="127">
        <f>IF(ISERROR(INDEX(Accueil!$M$27:$N$56,MATCH(VLOOKUP(BA8,Accueil!$Q$27:$R$126,2),Accueil!$M$27:$M$56,0),2)),"",INDEX(Accueil!$M$27:$N$56,MATCH(VLOOKUP(BA8,Accueil!$Q$27:$R$126,2),Accueil!$M$27:$M$56,0),2))</f>
        <v>6</v>
      </c>
      <c r="BB5" s="127">
        <f>IF(ISERROR(INDEX(Accueil!$M$27:$N$56,MATCH(VLOOKUP(BB8,Accueil!$Q$27:$R$126,2),Accueil!$M$27:$M$56,0),2)),"",INDEX(Accueil!$M$27:$N$56,MATCH(VLOOKUP(BB8,Accueil!$Q$27:$R$126,2),Accueil!$M$27:$M$56,0),2))</f>
        <v>6</v>
      </c>
      <c r="BC5" s="127">
        <f>IF(ISERROR(INDEX(Accueil!$M$27:$N$56,MATCH(VLOOKUP(BC8,Accueil!$Q$27:$R$126,2),Accueil!$M$27:$M$56,0),2)),"",INDEX(Accueil!$M$27:$N$56,MATCH(VLOOKUP(BC8,Accueil!$Q$27:$R$126,2),Accueil!$M$27:$M$56,0),2))</f>
        <v>7</v>
      </c>
      <c r="BD5" s="127">
        <f>IF(ISERROR(INDEX(Accueil!$M$27:$N$56,MATCH(VLOOKUP(BD8,Accueil!$Q$27:$R$126,2),Accueil!$M$27:$M$56,0),2)),"",INDEX(Accueil!$M$27:$N$56,MATCH(VLOOKUP(BD8,Accueil!$Q$27:$R$126,2),Accueil!$M$27:$M$56,0),2))</f>
        <v>7</v>
      </c>
      <c r="BE5" s="127">
        <f>IF(ISERROR(INDEX(Accueil!$M$27:$N$56,MATCH(VLOOKUP(BE8,Accueil!$Q$27:$R$126,2),Accueil!$M$27:$M$56,0),2)),"",INDEX(Accueil!$M$27:$N$56,MATCH(VLOOKUP(BE8,Accueil!$Q$27:$R$126,2),Accueil!$M$27:$M$56,0),2))</f>
        <v>7</v>
      </c>
      <c r="BF5" s="127">
        <f>IF(ISERROR(INDEX(Accueil!$M$27:$N$56,MATCH(VLOOKUP(BF8,Accueil!$Q$27:$R$126,2),Accueil!$M$27:$M$56,0),2)),"",INDEX(Accueil!$M$27:$N$56,MATCH(VLOOKUP(BF8,Accueil!$Q$27:$R$126,2),Accueil!$M$27:$M$56,0),2))</f>
        <v>7</v>
      </c>
      <c r="BG5" s="127">
        <f>IF(ISERROR(INDEX(Accueil!$M$27:$N$56,MATCH(VLOOKUP(BG8,Accueil!$Q$27:$R$126,2),Accueil!$M$27:$M$56,0),2)),"",INDEX(Accueil!$M$27:$N$56,MATCH(VLOOKUP(BG8,Accueil!$Q$27:$R$126,2),Accueil!$M$27:$M$56,0),2))</f>
        <v>7</v>
      </c>
      <c r="BH5" s="127" t="str">
        <f>IF(ISERROR(INDEX(Accueil!$M$27:$N$56,MATCH(VLOOKUP(BH8,Accueil!$Q$27:$R$126,2),Accueil!$M$27:$M$56,0),2)),"",INDEX(Accueil!$M$27:$N$56,MATCH(VLOOKUP(BH8,Accueil!$Q$27:$R$126,2),Accueil!$M$27:$M$56,0),2))</f>
        <v/>
      </c>
      <c r="BI5" s="127" t="str">
        <f>IF(ISERROR(INDEX(Accueil!$M$27:$N$56,MATCH(VLOOKUP(BI8,Accueil!$Q$27:$R$126,2),Accueil!$M$27:$M$56,0),2)),"",INDEX(Accueil!$M$27:$N$56,MATCH(VLOOKUP(BI8,Accueil!$Q$27:$R$126,2),Accueil!$M$27:$M$56,0),2))</f>
        <v/>
      </c>
      <c r="BJ5" s="127" t="str">
        <f>IF(ISERROR(INDEX(Accueil!$M$27:$N$56,MATCH(VLOOKUP(BJ8,Accueil!$Q$27:$R$126,2),Accueil!$M$27:$M$56,0),2)),"",INDEX(Accueil!$M$27:$N$56,MATCH(VLOOKUP(BJ8,Accueil!$Q$27:$R$126,2),Accueil!$M$27:$M$56,0),2))</f>
        <v/>
      </c>
      <c r="BK5" s="127" t="str">
        <f>IF(ISERROR(INDEX(Accueil!$M$27:$N$56,MATCH(VLOOKUP(BK8,Accueil!$Q$27:$R$126,2),Accueil!$M$27:$M$56,0),2)),"",INDEX(Accueil!$M$27:$N$56,MATCH(VLOOKUP(BK8,Accueil!$Q$27:$R$126,2),Accueil!$M$27:$M$56,0),2))</f>
        <v/>
      </c>
      <c r="BL5" s="127" t="str">
        <f>IF(ISERROR(INDEX(Accueil!$M$27:$N$56,MATCH(VLOOKUP(BL8,Accueil!$Q$27:$R$126,2),Accueil!$M$27:$M$56,0),2)),"",INDEX(Accueil!$M$27:$N$56,MATCH(VLOOKUP(BL8,Accueil!$Q$27:$R$126,2),Accueil!$M$27:$M$56,0),2))</f>
        <v/>
      </c>
      <c r="BM5" s="127" t="str">
        <f>IF(ISERROR(INDEX(Accueil!$M$27:$N$56,MATCH(VLOOKUP(BM8,Accueil!$Q$27:$R$126,2),Accueil!$M$27:$M$56,0),2)),"",INDEX(Accueil!$M$27:$N$56,MATCH(VLOOKUP(BM8,Accueil!$Q$27:$R$126,2),Accueil!$M$27:$M$56,0),2))</f>
        <v/>
      </c>
      <c r="BN5" s="127" t="str">
        <f>IF(ISERROR(INDEX(Accueil!$M$27:$N$56,MATCH(VLOOKUP(BN8,Accueil!$Q$27:$R$126,2),Accueil!$M$27:$M$56,0),2)),"",INDEX(Accueil!$M$27:$N$56,MATCH(VLOOKUP(BN8,Accueil!$Q$27:$R$126,2),Accueil!$M$27:$M$56,0),2))</f>
        <v/>
      </c>
      <c r="BO5" s="127" t="str">
        <f>IF(ISERROR(INDEX(Accueil!$M$27:$N$56,MATCH(VLOOKUP(BO8,Accueil!$Q$27:$R$126,2),Accueil!$M$27:$M$56,0),2)),"",INDEX(Accueil!$M$27:$N$56,MATCH(VLOOKUP(BO8,Accueil!$Q$27:$R$126,2),Accueil!$M$27:$M$56,0),2))</f>
        <v/>
      </c>
      <c r="BP5" s="127" t="str">
        <f>IF(ISERROR(INDEX(Accueil!$M$27:$N$56,MATCH(VLOOKUP(BP8,Accueil!$Q$27:$R$126,2),Accueil!$M$27:$M$56,0),2)),"",INDEX(Accueil!$M$27:$N$56,MATCH(VLOOKUP(BP8,Accueil!$Q$27:$R$126,2),Accueil!$M$27:$M$56,0),2))</f>
        <v/>
      </c>
      <c r="BQ5" s="127" t="str">
        <f>IF(ISERROR(INDEX(Accueil!$M$27:$N$56,MATCH(VLOOKUP(BQ8,Accueil!$Q$27:$R$126,2),Accueil!$M$27:$M$56,0),2)),"",INDEX(Accueil!$M$27:$N$56,MATCH(VLOOKUP(BQ8,Accueil!$Q$27:$R$126,2),Accueil!$M$27:$M$56,0),2))</f>
        <v/>
      </c>
      <c r="BR5" s="127" t="str">
        <f>IF(ISERROR(INDEX(Accueil!$M$27:$N$56,MATCH(VLOOKUP(BR8,Accueil!$Q$27:$R$126,2),Accueil!$M$27:$M$56,0),2)),"",INDEX(Accueil!$M$27:$N$56,MATCH(VLOOKUP(BR8,Accueil!$Q$27:$R$126,2),Accueil!$M$27:$M$56,0),2))</f>
        <v/>
      </c>
      <c r="BS5" s="127" t="str">
        <f>IF(ISERROR(INDEX(Accueil!$M$27:$N$56,MATCH(VLOOKUP(BS8,Accueil!$Q$27:$R$126,2),Accueil!$M$27:$M$56,0),2)),"",INDEX(Accueil!$M$27:$N$56,MATCH(VLOOKUP(BS8,Accueil!$Q$27:$R$126,2),Accueil!$M$27:$M$56,0),2))</f>
        <v/>
      </c>
      <c r="BT5" s="127" t="str">
        <f>IF(ISERROR(INDEX(Accueil!$M$27:$N$56,MATCH(VLOOKUP(BT8,Accueil!$Q$27:$R$126,2),Accueil!$M$27:$M$56,0),2)),"",INDEX(Accueil!$M$27:$N$56,MATCH(VLOOKUP(BT8,Accueil!$Q$27:$R$126,2),Accueil!$M$27:$M$56,0),2))</f>
        <v/>
      </c>
      <c r="BU5" s="127" t="str">
        <f>IF(ISERROR(INDEX(Accueil!$M$27:$N$56,MATCH(VLOOKUP(BU8,Accueil!$Q$27:$R$126,2),Accueil!$M$27:$M$56,0),2)),"",INDEX(Accueil!$M$27:$N$56,MATCH(VLOOKUP(BU8,Accueil!$Q$27:$R$126,2),Accueil!$M$27:$M$56,0),2))</f>
        <v/>
      </c>
      <c r="BV5" s="127" t="str">
        <f>IF(ISERROR(INDEX(Accueil!$M$27:$N$56,MATCH(VLOOKUP(BV8,Accueil!$Q$27:$R$126,2),Accueil!$M$27:$M$56,0),2)),"",INDEX(Accueil!$M$27:$N$56,MATCH(VLOOKUP(BV8,Accueil!$Q$27:$R$126,2),Accueil!$M$27:$M$56,0),2))</f>
        <v/>
      </c>
      <c r="BW5" s="127" t="str">
        <f>IF(ISERROR(INDEX(Accueil!$M$27:$N$56,MATCH(VLOOKUP(BW8,Accueil!$Q$27:$R$126,2),Accueil!$M$27:$M$56,0),2)),"",INDEX(Accueil!$M$27:$N$56,MATCH(VLOOKUP(BW8,Accueil!$Q$27:$R$126,2),Accueil!$M$27:$M$56,0),2))</f>
        <v/>
      </c>
      <c r="BX5" s="127" t="str">
        <f>IF(ISERROR(INDEX(Accueil!$M$27:$N$56,MATCH(VLOOKUP(BX8,Accueil!$Q$27:$R$126,2),Accueil!$M$27:$M$56,0),2)),"",INDEX(Accueil!$M$27:$N$56,MATCH(VLOOKUP(BX8,Accueil!$Q$27:$R$126,2),Accueil!$M$27:$M$56,0),2))</f>
        <v/>
      </c>
      <c r="BY5" s="127" t="str">
        <f>IF(ISERROR(INDEX(Accueil!$M$27:$N$56,MATCH(VLOOKUP(BY8,Accueil!$Q$27:$R$126,2),Accueil!$M$27:$M$56,0),2)),"",INDEX(Accueil!$M$27:$N$56,MATCH(VLOOKUP(BY8,Accueil!$Q$27:$R$126,2),Accueil!$M$27:$M$56,0),2))</f>
        <v/>
      </c>
      <c r="BZ5" s="127" t="str">
        <f>IF(ISERROR(INDEX(Accueil!$M$27:$N$56,MATCH(VLOOKUP(BZ8,Accueil!$Q$27:$R$126,2),Accueil!$M$27:$M$56,0),2)),"",INDEX(Accueil!$M$27:$N$56,MATCH(VLOOKUP(BZ8,Accueil!$Q$27:$R$126,2),Accueil!$M$27:$M$56,0),2))</f>
        <v/>
      </c>
      <c r="CA5" s="127" t="str">
        <f>IF(ISERROR(INDEX(Accueil!$M$27:$N$56,MATCH(VLOOKUP(CA8,Accueil!$Q$27:$R$126,2),Accueil!$M$27:$M$56,0),2)),"",INDEX(Accueil!$M$27:$N$56,MATCH(VLOOKUP(CA8,Accueil!$Q$27:$R$126,2),Accueil!$M$27:$M$56,0),2))</f>
        <v/>
      </c>
      <c r="CB5" s="127" t="str">
        <f>IF(ISERROR(INDEX(Accueil!$M$27:$N$56,MATCH(VLOOKUP(CB8,Accueil!$Q$27:$R$126,2),Accueil!$M$27:$M$56,0),2)),"",INDEX(Accueil!$M$27:$N$56,MATCH(VLOOKUP(CB8,Accueil!$Q$27:$R$126,2),Accueil!$M$27:$M$56,0),2))</f>
        <v/>
      </c>
      <c r="CC5" s="127" t="str">
        <f>IF(ISERROR(INDEX(Accueil!$M$27:$N$56,MATCH(VLOOKUP(CC8,Accueil!$Q$27:$R$126,2),Accueil!$M$27:$M$56,0),2)),"",INDEX(Accueil!$M$27:$N$56,MATCH(VLOOKUP(CC8,Accueil!$Q$27:$R$126,2),Accueil!$M$27:$M$56,0),2))</f>
        <v/>
      </c>
      <c r="CD5" s="127" t="str">
        <f>IF(ISERROR(INDEX(Accueil!$M$27:$N$56,MATCH(VLOOKUP(CD8,Accueil!$Q$27:$R$126,2),Accueil!$M$27:$M$56,0),2)),"",INDEX(Accueil!$M$27:$N$56,MATCH(VLOOKUP(CD8,Accueil!$Q$27:$R$126,2),Accueil!$M$27:$M$56,0),2))</f>
        <v/>
      </c>
      <c r="CE5" s="127" t="str">
        <f>IF(ISERROR(INDEX(Accueil!$M$27:$N$56,MATCH(VLOOKUP(CE8,Accueil!$Q$27:$R$126,2),Accueil!$M$27:$M$56,0),2)),"",INDEX(Accueil!$M$27:$N$56,MATCH(VLOOKUP(CE8,Accueil!$Q$27:$R$126,2),Accueil!$M$27:$M$56,0),2))</f>
        <v/>
      </c>
      <c r="CF5" s="127" t="str">
        <f>IF(ISERROR(INDEX(Accueil!$M$27:$N$56,MATCH(VLOOKUP(CF8,Accueil!$Q$27:$R$126,2),Accueil!$M$27:$M$56,0),2)),"",INDEX(Accueil!$M$27:$N$56,MATCH(VLOOKUP(CF8,Accueil!$Q$27:$R$126,2),Accueil!$M$27:$M$56,0),2))</f>
        <v/>
      </c>
      <c r="CG5" s="127" t="str">
        <f>IF(ISERROR(INDEX(Accueil!$M$27:$N$56,MATCH(VLOOKUP(CG8,Accueil!$Q$27:$R$126,2),Accueil!$M$27:$M$56,0),2)),"",INDEX(Accueil!$M$27:$N$56,MATCH(VLOOKUP(CG8,Accueil!$Q$27:$R$126,2),Accueil!$M$27:$M$56,0),2))</f>
        <v/>
      </c>
      <c r="CH5" s="127" t="str">
        <f>IF(ISERROR(INDEX(Accueil!$M$27:$N$56,MATCH(VLOOKUP(CH8,Accueil!$Q$27:$R$126,2),Accueil!$M$27:$M$56,0),2)),"",INDEX(Accueil!$M$27:$N$56,MATCH(VLOOKUP(CH8,Accueil!$Q$27:$R$126,2),Accueil!$M$27:$M$56,0),2))</f>
        <v/>
      </c>
      <c r="CI5" s="127" t="str">
        <f>IF(ISERROR(INDEX(Accueil!$M$27:$N$56,MATCH(VLOOKUP(CI8,Accueil!$Q$27:$R$126,2),Accueil!$M$27:$M$56,0),2)),"",INDEX(Accueil!$M$27:$N$56,MATCH(VLOOKUP(CI8,Accueil!$Q$27:$R$126,2),Accueil!$M$27:$M$56,0),2))</f>
        <v/>
      </c>
      <c r="CJ5" s="127" t="str">
        <f>IF(ISERROR(INDEX(Accueil!$M$27:$N$56,MATCH(VLOOKUP(CJ8,Accueil!$Q$27:$R$126,2),Accueil!$M$27:$M$56,0),2)),"",INDEX(Accueil!$M$27:$N$56,MATCH(VLOOKUP(CJ8,Accueil!$Q$27:$R$126,2),Accueil!$M$27:$M$56,0),2))</f>
        <v/>
      </c>
      <c r="CK5" s="127" t="str">
        <f>IF(ISERROR(INDEX(Accueil!$M$27:$N$56,MATCH(VLOOKUP(CK8,Accueil!$Q$27:$R$126,2),Accueil!$M$27:$M$56,0),2)),"",INDEX(Accueil!$M$27:$N$56,MATCH(VLOOKUP(CK8,Accueil!$Q$27:$R$126,2),Accueil!$M$27:$M$56,0),2))</f>
        <v/>
      </c>
      <c r="CL5" s="127" t="str">
        <f>IF(ISERROR(INDEX(Accueil!$M$27:$N$56,MATCH(VLOOKUP(CL8,Accueil!$Q$27:$R$126,2),Accueil!$M$27:$M$56,0),2)),"",INDEX(Accueil!$M$27:$N$56,MATCH(VLOOKUP(CL8,Accueil!$Q$27:$R$126,2),Accueil!$M$27:$M$56,0),2))</f>
        <v/>
      </c>
      <c r="CM5" s="127" t="str">
        <f>IF(ISERROR(INDEX(Accueil!$M$27:$N$56,MATCH(VLOOKUP(CM8,Accueil!$Q$27:$R$126,2),Accueil!$M$27:$M$56,0),2)),"",INDEX(Accueil!$M$27:$N$56,MATCH(VLOOKUP(CM8,Accueil!$Q$27:$R$126,2),Accueil!$M$27:$M$56,0),2))</f>
        <v/>
      </c>
      <c r="CN5" s="127" t="str">
        <f>IF(ISERROR(INDEX(Accueil!$M$27:$N$56,MATCH(VLOOKUP(CN8,Accueil!$Q$27:$R$126,2),Accueil!$M$27:$M$56,0),2)),"",INDEX(Accueil!$M$27:$N$56,MATCH(VLOOKUP(CN8,Accueil!$Q$27:$R$126,2),Accueil!$M$27:$M$56,0),2))</f>
        <v/>
      </c>
      <c r="CO5" s="127" t="str">
        <f>IF(ISERROR(INDEX(Accueil!$M$27:$N$56,MATCH(VLOOKUP(CO8,Accueil!$Q$27:$R$126,2),Accueil!$M$27:$M$56,0),2)),"",INDEX(Accueil!$M$27:$N$56,MATCH(VLOOKUP(CO8,Accueil!$Q$27:$R$126,2),Accueil!$M$27:$M$56,0),2))</f>
        <v/>
      </c>
      <c r="CP5" s="127" t="str">
        <f>IF(ISERROR(INDEX(Accueil!$M$27:$N$56,MATCH(VLOOKUP(CP8,Accueil!$Q$27:$R$126,2),Accueil!$M$27:$M$56,0),2)),"",INDEX(Accueil!$M$27:$N$56,MATCH(VLOOKUP(CP8,Accueil!$Q$27:$R$126,2),Accueil!$M$27:$M$56,0),2))</f>
        <v/>
      </c>
      <c r="CQ5" s="127" t="str">
        <f>IF(ISERROR(INDEX(Accueil!$M$27:$N$56,MATCH(VLOOKUP(CQ8,Accueil!$Q$27:$R$126,2),Accueil!$M$27:$M$56,0),2)),"",INDEX(Accueil!$M$27:$N$56,MATCH(VLOOKUP(CQ8,Accueil!$Q$27:$R$126,2),Accueil!$M$27:$M$56,0),2))</f>
        <v/>
      </c>
      <c r="CR5" s="127" t="str">
        <f>IF(ISERROR(INDEX(Accueil!$M$27:$N$56,MATCH(VLOOKUP(CR8,Accueil!$Q$27:$R$126,2),Accueil!$M$27:$M$56,0),2)),"",INDEX(Accueil!$M$27:$N$56,MATCH(VLOOKUP(CR8,Accueil!$Q$27:$R$126,2),Accueil!$M$27:$M$56,0),2))</f>
        <v/>
      </c>
      <c r="CS5" s="127" t="str">
        <f>IF(ISERROR(INDEX(Accueil!$M$27:$N$56,MATCH(VLOOKUP(CS8,Accueil!$Q$27:$R$126,2),Accueil!$M$27:$M$56,0),2)),"",INDEX(Accueil!$M$27:$N$56,MATCH(VLOOKUP(CS8,Accueil!$Q$27:$R$126,2),Accueil!$M$27:$M$56,0),2))</f>
        <v/>
      </c>
      <c r="CT5" s="127" t="str">
        <f>IF(ISERROR(INDEX(Accueil!$M$27:$N$56,MATCH(VLOOKUP(CT8,Accueil!$Q$27:$R$126,2),Accueil!$M$27:$M$56,0),2)),"",INDEX(Accueil!$M$27:$N$56,MATCH(VLOOKUP(CT8,Accueil!$Q$27:$R$126,2),Accueil!$M$27:$M$56,0),2))</f>
        <v/>
      </c>
      <c r="CU5" s="127" t="str">
        <f>IF(ISERROR(INDEX(Accueil!$M$27:$N$56,MATCH(VLOOKUP(CU8,Accueil!$Q$27:$R$126,2),Accueil!$M$27:$M$56,0),2)),"",INDEX(Accueil!$M$27:$N$56,MATCH(VLOOKUP(CU8,Accueil!$Q$27:$R$126,2),Accueil!$M$27:$M$56,0),2))</f>
        <v/>
      </c>
      <c r="CV5" s="127" t="str">
        <f>IF(ISERROR(INDEX(Accueil!$M$27:$N$56,MATCH(VLOOKUP(CV8,Accueil!$Q$27:$R$126,2),Accueil!$M$27:$M$56,0),2)),"",INDEX(Accueil!$M$27:$N$56,MATCH(VLOOKUP(CV8,Accueil!$Q$27:$R$126,2),Accueil!$M$27:$M$56,0),2))</f>
        <v/>
      </c>
      <c r="CW5" s="127" t="str">
        <f>IF(ISERROR(INDEX(Accueil!$M$27:$N$56,MATCH(VLOOKUP(CW8,Accueil!$Q$27:$R$126,2),Accueil!$M$27:$M$56,0),2)),"",INDEX(Accueil!$M$27:$N$56,MATCH(VLOOKUP(CW8,Accueil!$Q$27:$R$126,2),Accueil!$M$27:$M$56,0),2))</f>
        <v/>
      </c>
      <c r="CX5" s="127" t="str">
        <f>IF(ISERROR(INDEX(Accueil!$M$27:$N$56,MATCH(VLOOKUP(CX8,Accueil!$Q$27:$R$126,2),Accueil!$M$27:$M$56,0),2)),"",INDEX(Accueil!$M$27:$N$56,MATCH(VLOOKUP(CX8,Accueil!$Q$27:$R$126,2),Accueil!$M$27:$M$56,0),2))</f>
        <v/>
      </c>
      <c r="CY5" s="127" t="str">
        <f>IF(ISERROR(INDEX(Accueil!$M$27:$N$56,MATCH(VLOOKUP(CY8,Accueil!$Q$27:$R$126,2),Accueil!$M$27:$M$56,0),2)),"",INDEX(Accueil!$M$27:$N$56,MATCH(VLOOKUP(CY8,Accueil!$Q$27:$R$126,2),Accueil!$M$27:$M$56,0),2))</f>
        <v/>
      </c>
      <c r="CZ5" s="127" t="str">
        <f>IF(ISERROR(INDEX(Accueil!$M$27:$N$56,MATCH(VLOOKUP(CZ8,Accueil!$Q$27:$R$126,2),Accueil!$M$27:$M$56,0),2)),"",INDEX(Accueil!$M$27:$N$56,MATCH(VLOOKUP(CZ8,Accueil!$Q$27:$R$126,2),Accueil!$M$27:$M$56,0),2))</f>
        <v/>
      </c>
      <c r="DA5" s="127" t="str">
        <f>IF(ISERROR(INDEX(Accueil!$M$27:$N$56,MATCH(VLOOKUP(DA8,Accueil!$Q$27:$R$126,2),Accueil!$M$27:$M$56,0),2)),"",INDEX(Accueil!$M$27:$N$56,MATCH(VLOOKUP(DA8,Accueil!$Q$27:$R$126,2),Accueil!$M$27:$M$56,0),2))</f>
        <v/>
      </c>
      <c r="DD5" s="110"/>
      <c r="DE5" s="110"/>
      <c r="DF5" s="110"/>
      <c r="DG5" s="110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</row>
    <row r="6" spans="1:213" s="109" customFormat="1" ht="19.5" hidden="1" customHeight="1" x14ac:dyDescent="0.25">
      <c r="A6" s="108"/>
      <c r="B6" s="108"/>
      <c r="C6" s="108"/>
      <c r="D6" s="102" t="s">
        <v>56</v>
      </c>
      <c r="E6" s="102"/>
      <c r="F6" s="127">
        <f>IF(ISERROR(INDEX(Accueil!$L$27:$M$56,MATCH(VLOOKUP(F8,Accueil!$Q$27:$R$126,2),Accueil!$M$27:$M$56,0),1)),"",INDEX(Accueil!$L$27:$M$56,MATCH(VLOOKUP(F8,Accueil!$Q$27:$R$126,2),Accueil!$M$27:$M$56,0),1))</f>
        <v>4</v>
      </c>
      <c r="G6" s="127">
        <f>IF(ISERROR(INDEX(Accueil!$L$27:$M$56,MATCH(VLOOKUP(G8,Accueil!$Q$27:$R$126,2),Accueil!$M$27:$M$56,0),1)),"",INDEX(Accueil!$L$27:$M$56,MATCH(VLOOKUP(G8,Accueil!$Q$27:$R$126,2),Accueil!$M$27:$M$56,0),1))</f>
        <v>4</v>
      </c>
      <c r="H6" s="127">
        <f>IF(ISERROR(INDEX(Accueil!$L$27:$M$56,MATCH(VLOOKUP(H8,Accueil!$Q$27:$R$126,2),Accueil!$M$27:$M$56,0),1)),"",INDEX(Accueil!$L$27:$M$56,MATCH(VLOOKUP(H8,Accueil!$Q$27:$R$126,2),Accueil!$M$27:$M$56,0),1))</f>
        <v>4</v>
      </c>
      <c r="I6" s="127">
        <f>IF(ISERROR(INDEX(Accueil!$L$27:$M$56,MATCH(VLOOKUP(I8,Accueil!$Q$27:$R$126,2),Accueil!$M$27:$M$56,0),1)),"",INDEX(Accueil!$L$27:$M$56,MATCH(VLOOKUP(I8,Accueil!$Q$27:$R$126,2),Accueil!$M$27:$M$56,0),1))</f>
        <v>2</v>
      </c>
      <c r="J6" s="127">
        <f>IF(ISERROR(INDEX(Accueil!$L$27:$M$56,MATCH(VLOOKUP(J8,Accueil!$Q$27:$R$126,2),Accueil!$M$27:$M$56,0),1)),"",INDEX(Accueil!$L$27:$M$56,MATCH(VLOOKUP(J8,Accueil!$Q$27:$R$126,2),Accueil!$M$27:$M$56,0),1))</f>
        <v>2</v>
      </c>
      <c r="K6" s="127">
        <f>IF(ISERROR(INDEX(Accueil!$L$27:$M$56,MATCH(VLOOKUP(K8,Accueil!$Q$27:$R$126,2),Accueil!$M$27:$M$56,0),1)),"",INDEX(Accueil!$L$27:$M$56,MATCH(VLOOKUP(K8,Accueil!$Q$27:$R$126,2),Accueil!$M$27:$M$56,0),1))</f>
        <v>2</v>
      </c>
      <c r="L6" s="127">
        <f>IF(ISERROR(INDEX(Accueil!$L$27:$M$56,MATCH(VLOOKUP(L8,Accueil!$Q$27:$R$126,2),Accueil!$M$27:$M$56,0),1)),"",INDEX(Accueil!$L$27:$M$56,MATCH(VLOOKUP(L8,Accueil!$Q$27:$R$126,2),Accueil!$M$27:$M$56,0),1))</f>
        <v>2</v>
      </c>
      <c r="M6" s="127">
        <f>IF(ISERROR(INDEX(Accueil!$L$27:$M$56,MATCH(VLOOKUP(M8,Accueil!$Q$27:$R$126,2),Accueil!$M$27:$M$56,0),1)),"",INDEX(Accueil!$L$27:$M$56,MATCH(VLOOKUP(M8,Accueil!$Q$27:$R$126,2),Accueil!$M$27:$M$56,0),1))</f>
        <v>2</v>
      </c>
      <c r="N6" s="127">
        <f>IF(ISERROR(INDEX(Accueil!$L$27:$M$56,MATCH(VLOOKUP(N8,Accueil!$Q$27:$R$126,2),Accueil!$M$27:$M$56,0),1)),"",INDEX(Accueil!$L$27:$M$56,MATCH(VLOOKUP(N8,Accueil!$Q$27:$R$126,2),Accueil!$M$27:$M$56,0),1))</f>
        <v>2</v>
      </c>
      <c r="O6" s="127">
        <f>IF(ISERROR(INDEX(Accueil!$L$27:$M$56,MATCH(VLOOKUP(O8,Accueil!$Q$27:$R$126,2),Accueil!$M$27:$M$56,0),1)),"",INDEX(Accueil!$L$27:$M$56,MATCH(VLOOKUP(O8,Accueil!$Q$27:$R$126,2),Accueil!$M$27:$M$56,0),1))</f>
        <v>1</v>
      </c>
      <c r="P6" s="127">
        <f>IF(ISERROR(INDEX(Accueil!$L$27:$M$56,MATCH(VLOOKUP(P8,Accueil!$Q$27:$R$126,2),Accueil!$M$27:$M$56,0),1)),"",INDEX(Accueil!$L$27:$M$56,MATCH(VLOOKUP(P8,Accueil!$Q$27:$R$126,2),Accueil!$M$27:$M$56,0),1))</f>
        <v>6</v>
      </c>
      <c r="Q6" s="127">
        <f>IF(ISERROR(INDEX(Accueil!$L$27:$M$56,MATCH(VLOOKUP(Q8,Accueil!$Q$27:$R$126,2),Accueil!$M$27:$M$56,0),1)),"",INDEX(Accueil!$L$27:$M$56,MATCH(VLOOKUP(Q8,Accueil!$Q$27:$R$126,2),Accueil!$M$27:$M$56,0),1))</f>
        <v>1</v>
      </c>
      <c r="R6" s="127">
        <f>IF(ISERROR(INDEX(Accueil!$L$27:$M$56,MATCH(VLOOKUP(R8,Accueil!$Q$27:$R$126,2),Accueil!$M$27:$M$56,0),1)),"",INDEX(Accueil!$L$27:$M$56,MATCH(VLOOKUP(R8,Accueil!$Q$27:$R$126,2),Accueil!$M$27:$M$56,0),1))</f>
        <v>5</v>
      </c>
      <c r="S6" s="127">
        <f>IF(ISERROR(INDEX(Accueil!$L$27:$M$56,MATCH(VLOOKUP(S8,Accueil!$Q$27:$R$126,2),Accueil!$M$27:$M$56,0),1)),"",INDEX(Accueil!$L$27:$M$56,MATCH(VLOOKUP(S8,Accueil!$Q$27:$R$126,2),Accueil!$M$27:$M$56,0),1))</f>
        <v>5</v>
      </c>
      <c r="T6" s="127">
        <f>IF(ISERROR(INDEX(Accueil!$L$27:$M$56,MATCH(VLOOKUP(T8,Accueil!$Q$27:$R$126,2),Accueil!$M$27:$M$56,0),1)),"",INDEX(Accueil!$L$27:$M$56,MATCH(VLOOKUP(T8,Accueil!$Q$27:$R$126,2),Accueil!$M$27:$M$56,0),1))</f>
        <v>2</v>
      </c>
      <c r="U6" s="127">
        <f>IF(ISERROR(INDEX(Accueil!$L$27:$M$56,MATCH(VLOOKUP(U8,Accueil!$Q$27:$R$126,2),Accueil!$M$27:$M$56,0),1)),"",INDEX(Accueil!$L$27:$M$56,MATCH(VLOOKUP(U8,Accueil!$Q$27:$R$126,2),Accueil!$M$27:$M$56,0),1))</f>
        <v>5</v>
      </c>
      <c r="V6" s="127">
        <f>IF(ISERROR(INDEX(Accueil!$L$27:$M$56,MATCH(VLOOKUP(V8,Accueil!$Q$27:$R$126,2),Accueil!$M$27:$M$56,0),1)),"",INDEX(Accueil!$L$27:$M$56,MATCH(VLOOKUP(V8,Accueil!$Q$27:$R$126,2),Accueil!$M$27:$M$56,0),1))</f>
        <v>6</v>
      </c>
      <c r="W6" s="127">
        <f>IF(ISERROR(INDEX(Accueil!$L$27:$M$56,MATCH(VLOOKUP(W8,Accueil!$Q$27:$R$126,2),Accueil!$M$27:$M$56,0),1)),"",INDEX(Accueil!$L$27:$M$56,MATCH(VLOOKUP(W8,Accueil!$Q$27:$R$126,2),Accueil!$M$27:$M$56,0),1))</f>
        <v>6</v>
      </c>
      <c r="X6" s="127">
        <f>IF(ISERROR(INDEX(Accueil!$L$27:$M$56,MATCH(VLOOKUP(X8,Accueil!$Q$27:$R$126,2),Accueil!$M$27:$M$56,0),1)),"",INDEX(Accueil!$L$27:$M$56,MATCH(VLOOKUP(X8,Accueil!$Q$27:$R$126,2),Accueil!$M$27:$M$56,0),1))</f>
        <v>6</v>
      </c>
      <c r="Y6" s="127">
        <f>IF(ISERROR(INDEX(Accueil!$L$27:$M$56,MATCH(VLOOKUP(Y8,Accueil!$Q$27:$R$126,2),Accueil!$M$27:$M$56,0),1)),"",INDEX(Accueil!$L$27:$M$56,MATCH(VLOOKUP(Y8,Accueil!$Q$27:$R$126,2),Accueil!$M$27:$M$56,0),1))</f>
        <v>6</v>
      </c>
      <c r="Z6" s="127">
        <f>IF(ISERROR(INDEX(Accueil!$L$27:$M$56,MATCH(VLOOKUP(Z8,Accueil!$Q$27:$R$126,2),Accueil!$M$27:$M$56,0),1)),"",INDEX(Accueil!$L$27:$M$56,MATCH(VLOOKUP(Z8,Accueil!$Q$27:$R$126,2),Accueil!$M$27:$M$56,0),1))</f>
        <v>3</v>
      </c>
      <c r="AA6" s="127">
        <f>IF(ISERROR(INDEX(Accueil!$L$27:$M$56,MATCH(VLOOKUP(AA8,Accueil!$Q$27:$R$126,2),Accueil!$M$27:$M$56,0),1)),"",INDEX(Accueil!$L$27:$M$56,MATCH(VLOOKUP(AA8,Accueil!$Q$27:$R$126,2),Accueil!$M$27:$M$56,0),1))</f>
        <v>7</v>
      </c>
      <c r="AB6" s="127">
        <f>IF(ISERROR(INDEX(Accueil!$L$27:$M$56,MATCH(VLOOKUP(AB8,Accueil!$Q$27:$R$126,2),Accueil!$M$27:$M$56,0),1)),"",INDEX(Accueil!$L$27:$M$56,MATCH(VLOOKUP(AB8,Accueil!$Q$27:$R$126,2),Accueil!$M$27:$M$56,0),1))</f>
        <v>3</v>
      </c>
      <c r="AC6" s="127">
        <f>IF(ISERROR(INDEX(Accueil!$L$27:$M$56,MATCH(VLOOKUP(AC8,Accueil!$Q$27:$R$126,2),Accueil!$M$27:$M$56,0),1)),"",INDEX(Accueil!$L$27:$M$56,MATCH(VLOOKUP(AC8,Accueil!$Q$27:$R$126,2),Accueil!$M$27:$M$56,0),1))</f>
        <v>7</v>
      </c>
      <c r="AD6" s="127">
        <f>IF(ISERROR(INDEX(Accueil!$L$27:$M$56,MATCH(VLOOKUP(AD8,Accueil!$Q$27:$R$126,2),Accueil!$M$27:$M$56,0),1)),"",INDEX(Accueil!$L$27:$M$56,MATCH(VLOOKUP(AD8,Accueil!$Q$27:$R$126,2),Accueil!$M$27:$M$56,0),1))</f>
        <v>7</v>
      </c>
      <c r="AE6" s="127">
        <f>IF(ISERROR(INDEX(Accueil!$L$27:$M$56,MATCH(VLOOKUP(AE8,Accueil!$Q$27:$R$126,2),Accueil!$M$27:$M$56,0),1)),"",INDEX(Accueil!$L$27:$M$56,MATCH(VLOOKUP(AE8,Accueil!$Q$27:$R$126,2),Accueil!$M$27:$M$56,0),1))</f>
        <v>3</v>
      </c>
      <c r="AF6" s="127">
        <f>IF(ISERROR(INDEX(Accueil!$L$27:$M$56,MATCH(VLOOKUP(AF8,Accueil!$Q$27:$R$126,2),Accueil!$M$27:$M$56,0),1)),"",INDEX(Accueil!$L$27:$M$56,MATCH(VLOOKUP(AF8,Accueil!$Q$27:$R$126,2),Accueil!$M$27:$M$56,0),1))</f>
        <v>3</v>
      </c>
      <c r="AG6" s="127">
        <f>IF(ISERROR(INDEX(Accueil!$L$27:$M$56,MATCH(VLOOKUP(AG8,Accueil!$Q$27:$R$126,2),Accueil!$M$27:$M$56,0),1)),"",INDEX(Accueil!$L$27:$M$56,MATCH(VLOOKUP(AG8,Accueil!$Q$27:$R$126,2),Accueil!$M$27:$M$56,0),1))</f>
        <v>6</v>
      </c>
      <c r="AH6" s="127">
        <f>IF(ISERROR(INDEX(Accueil!$L$27:$M$56,MATCH(VLOOKUP(AH8,Accueil!$Q$27:$R$126,2),Accueil!$M$27:$M$56,0),1)),"",INDEX(Accueil!$L$27:$M$56,MATCH(VLOOKUP(AH8,Accueil!$Q$27:$R$126,2),Accueil!$M$27:$M$56,0),1))</f>
        <v>7</v>
      </c>
      <c r="AI6" s="127">
        <f>IF(ISERROR(INDEX(Accueil!$L$27:$M$56,MATCH(VLOOKUP(AI8,Accueil!$Q$27:$R$126,2),Accueil!$M$27:$M$56,0),1)),"",INDEX(Accueil!$L$27:$M$56,MATCH(VLOOKUP(AI8,Accueil!$Q$27:$R$126,2),Accueil!$M$27:$M$56,0),1))</f>
        <v>8</v>
      </c>
      <c r="AJ6" s="127">
        <f>IF(ISERROR(INDEX(Accueil!$L$27:$M$56,MATCH(VLOOKUP(AJ8,Accueil!$Q$27:$R$126,2),Accueil!$M$27:$M$56,0),1)),"",INDEX(Accueil!$L$27:$M$56,MATCH(VLOOKUP(AJ8,Accueil!$Q$27:$R$126,2),Accueil!$M$27:$M$56,0),1))</f>
        <v>2</v>
      </c>
      <c r="AK6" s="127">
        <f>IF(ISERROR(INDEX(Accueil!$L$27:$M$56,MATCH(VLOOKUP(AK8,Accueil!$Q$27:$R$126,2),Accueil!$M$27:$M$56,0),1)),"",INDEX(Accueil!$L$27:$M$56,MATCH(VLOOKUP(AK8,Accueil!$Q$27:$R$126,2),Accueil!$M$27:$M$56,0),1))</f>
        <v>18</v>
      </c>
      <c r="AL6" s="127">
        <f>IF(ISERROR(INDEX(Accueil!$L$27:$M$56,MATCH(VLOOKUP(AL8,Accueil!$Q$27:$R$126,2),Accueil!$M$27:$M$56,0),1)),"",INDEX(Accueil!$L$27:$M$56,MATCH(VLOOKUP(AL8,Accueil!$Q$27:$R$126,2),Accueil!$M$27:$M$56,0),1))</f>
        <v>19</v>
      </c>
      <c r="AM6" s="127">
        <f>IF(ISERROR(INDEX(Accueil!$L$27:$M$56,MATCH(VLOOKUP(AM8,Accueil!$Q$27:$R$126,2),Accueil!$M$27:$M$56,0),1)),"",INDEX(Accueil!$L$27:$M$56,MATCH(VLOOKUP(AM8,Accueil!$Q$27:$R$126,2),Accueil!$M$27:$M$56,0),1))</f>
        <v>19</v>
      </c>
      <c r="AN6" s="127">
        <f>IF(ISERROR(INDEX(Accueil!$L$27:$M$56,MATCH(VLOOKUP(AN8,Accueil!$Q$27:$R$126,2),Accueil!$M$27:$M$56,0),1)),"",INDEX(Accueil!$L$27:$M$56,MATCH(VLOOKUP(AN8,Accueil!$Q$27:$R$126,2),Accueil!$M$27:$M$56,0),1))</f>
        <v>19</v>
      </c>
      <c r="AO6" s="127">
        <f>IF(ISERROR(INDEX(Accueil!$L$27:$M$56,MATCH(VLOOKUP(AO8,Accueil!$Q$27:$R$126,2),Accueil!$M$27:$M$56,0),1)),"",INDEX(Accueil!$L$27:$M$56,MATCH(VLOOKUP(AO8,Accueil!$Q$27:$R$126,2),Accueil!$M$27:$M$56,0),1))</f>
        <v>9</v>
      </c>
      <c r="AP6" s="127">
        <f>IF(ISERROR(INDEX(Accueil!$L$27:$M$56,MATCH(VLOOKUP(AP8,Accueil!$Q$27:$R$126,2),Accueil!$M$27:$M$56,0),1)),"",INDEX(Accueil!$L$27:$M$56,MATCH(VLOOKUP(AP8,Accueil!$Q$27:$R$126,2),Accueil!$M$27:$M$56,0),1))</f>
        <v>10</v>
      </c>
      <c r="AQ6" s="127">
        <f>IF(ISERROR(INDEX(Accueil!$L$27:$M$56,MATCH(VLOOKUP(AQ8,Accueil!$Q$27:$R$126,2),Accueil!$M$27:$M$56,0),1)),"",INDEX(Accueil!$L$27:$M$56,MATCH(VLOOKUP(AQ8,Accueil!$Q$27:$R$126,2),Accueil!$M$27:$M$56,0),1))</f>
        <v>11</v>
      </c>
      <c r="AR6" s="127">
        <f>IF(ISERROR(INDEX(Accueil!$L$27:$M$56,MATCH(VLOOKUP(AR8,Accueil!$Q$27:$R$126,2),Accueil!$M$27:$M$56,0),1)),"",INDEX(Accueil!$L$27:$M$56,MATCH(VLOOKUP(AR8,Accueil!$Q$27:$R$126,2),Accueil!$M$27:$M$56,0),1))</f>
        <v>12</v>
      </c>
      <c r="AS6" s="127">
        <f>IF(ISERROR(INDEX(Accueil!$L$27:$M$56,MATCH(VLOOKUP(AS8,Accueil!$Q$27:$R$126,2),Accueil!$M$27:$M$56,0),1)),"",INDEX(Accueil!$L$27:$M$56,MATCH(VLOOKUP(AS8,Accueil!$Q$27:$R$126,2),Accueil!$M$27:$M$56,0),1))</f>
        <v>13</v>
      </c>
      <c r="AT6" s="127">
        <f>IF(ISERROR(INDEX(Accueil!$L$27:$M$56,MATCH(VLOOKUP(AT8,Accueil!$Q$27:$R$126,2),Accueil!$M$27:$M$56,0),1)),"",INDEX(Accueil!$L$27:$M$56,MATCH(VLOOKUP(AT8,Accueil!$Q$27:$R$126,2),Accueil!$M$27:$M$56,0),1))</f>
        <v>14</v>
      </c>
      <c r="AU6" s="127">
        <f>IF(ISERROR(INDEX(Accueil!$L$27:$M$56,MATCH(VLOOKUP(AU8,Accueil!$Q$27:$R$126,2),Accueil!$M$27:$M$56,0),1)),"",INDEX(Accueil!$L$27:$M$56,MATCH(VLOOKUP(AU8,Accueil!$Q$27:$R$126,2),Accueil!$M$27:$M$56,0),1))</f>
        <v>15</v>
      </c>
      <c r="AV6" s="127">
        <f>IF(ISERROR(INDEX(Accueil!$L$27:$M$56,MATCH(VLOOKUP(AV8,Accueil!$Q$27:$R$126,2),Accueil!$M$27:$M$56,0),1)),"",INDEX(Accueil!$L$27:$M$56,MATCH(VLOOKUP(AV8,Accueil!$Q$27:$R$126,2),Accueil!$M$27:$M$56,0),1))</f>
        <v>16</v>
      </c>
      <c r="AW6" s="127">
        <f>IF(ISERROR(INDEX(Accueil!$L$27:$M$56,MATCH(VLOOKUP(AW8,Accueil!$Q$27:$R$126,2),Accueil!$M$27:$M$56,0),1)),"",INDEX(Accueil!$L$27:$M$56,MATCH(VLOOKUP(AW8,Accueil!$Q$27:$R$126,2),Accueil!$M$27:$M$56,0),1))</f>
        <v>17</v>
      </c>
      <c r="AX6" s="127">
        <f>IF(ISERROR(INDEX(Accueil!$L$27:$M$56,MATCH(VLOOKUP(AX8,Accueil!$Q$27:$R$126,2),Accueil!$M$27:$M$56,0),1)),"",INDEX(Accueil!$L$27:$M$56,MATCH(VLOOKUP(AX8,Accueil!$Q$27:$R$126,2),Accueil!$M$27:$M$56,0),1))</f>
        <v>18</v>
      </c>
      <c r="AY6" s="127">
        <f>IF(ISERROR(INDEX(Accueil!$L$27:$M$56,MATCH(VLOOKUP(AY8,Accueil!$Q$27:$R$126,2),Accueil!$M$27:$M$56,0),1)),"",INDEX(Accueil!$L$27:$M$56,MATCH(VLOOKUP(AY8,Accueil!$Q$27:$R$126,2),Accueil!$M$27:$M$56,0),1))</f>
        <v>18</v>
      </c>
      <c r="AZ6" s="127">
        <f>IF(ISERROR(INDEX(Accueil!$L$27:$M$56,MATCH(VLOOKUP(AZ8,Accueil!$Q$27:$R$126,2),Accueil!$M$27:$M$56,0),1)),"",INDEX(Accueil!$L$27:$M$56,MATCH(VLOOKUP(AZ8,Accueil!$Q$27:$R$126,2),Accueil!$M$27:$M$56,0),1))</f>
        <v>19</v>
      </c>
      <c r="BA6" s="127">
        <f>IF(ISERROR(INDEX(Accueil!$L$27:$M$56,MATCH(VLOOKUP(BA8,Accueil!$Q$27:$R$126,2),Accueil!$M$27:$M$56,0),1)),"",INDEX(Accueil!$L$27:$M$56,MATCH(VLOOKUP(BA8,Accueil!$Q$27:$R$126,2),Accueil!$M$27:$M$56,0),1))</f>
        <v>19</v>
      </c>
      <c r="BB6" s="127">
        <f>IF(ISERROR(INDEX(Accueil!$L$27:$M$56,MATCH(VLOOKUP(BB8,Accueil!$Q$27:$R$126,2),Accueil!$M$27:$M$56,0),1)),"",INDEX(Accueil!$L$27:$M$56,MATCH(VLOOKUP(BB8,Accueil!$Q$27:$R$126,2),Accueil!$M$27:$M$56,0),1))</f>
        <v>19</v>
      </c>
      <c r="BC6" s="127">
        <f>IF(ISERROR(INDEX(Accueil!$L$27:$M$56,MATCH(VLOOKUP(BC8,Accueil!$Q$27:$R$126,2),Accueil!$M$27:$M$56,0),1)),"",INDEX(Accueil!$L$27:$M$56,MATCH(VLOOKUP(BC8,Accueil!$Q$27:$R$126,2),Accueil!$M$27:$M$56,0),1))</f>
        <v>20</v>
      </c>
      <c r="BD6" s="127">
        <f>IF(ISERROR(INDEX(Accueil!$L$27:$M$56,MATCH(VLOOKUP(BD8,Accueil!$Q$27:$R$126,2),Accueil!$M$27:$M$56,0),1)),"",INDEX(Accueil!$L$27:$M$56,MATCH(VLOOKUP(BD8,Accueil!$Q$27:$R$126,2),Accueil!$M$27:$M$56,0),1))</f>
        <v>20</v>
      </c>
      <c r="BE6" s="127">
        <f>IF(ISERROR(INDEX(Accueil!$L$27:$M$56,MATCH(VLOOKUP(BE8,Accueil!$Q$27:$R$126,2),Accueil!$M$27:$M$56,0),1)),"",INDEX(Accueil!$L$27:$M$56,MATCH(VLOOKUP(BE8,Accueil!$Q$27:$R$126,2),Accueil!$M$27:$M$56,0),1))</f>
        <v>20</v>
      </c>
      <c r="BF6" s="127">
        <f>IF(ISERROR(INDEX(Accueil!$L$27:$M$56,MATCH(VLOOKUP(BF8,Accueil!$Q$27:$R$126,2),Accueil!$M$27:$M$56,0),1)),"",INDEX(Accueil!$L$27:$M$56,MATCH(VLOOKUP(BF8,Accueil!$Q$27:$R$126,2),Accueil!$M$27:$M$56,0),1))</f>
        <v>21</v>
      </c>
      <c r="BG6" s="127">
        <f>IF(ISERROR(INDEX(Accueil!$L$27:$M$56,MATCH(VLOOKUP(BG8,Accueil!$Q$27:$R$126,2),Accueil!$M$27:$M$56,0),1)),"",INDEX(Accueil!$L$27:$M$56,MATCH(VLOOKUP(BG8,Accueil!$Q$27:$R$126,2),Accueil!$M$27:$M$56,0),1))</f>
        <v>21</v>
      </c>
      <c r="BH6" s="127" t="str">
        <f>IF(ISERROR(INDEX(Accueil!$L$27:$M$56,MATCH(VLOOKUP(BH8,Accueil!$Q$27:$R$126,2),Accueil!$M$27:$M$56,0),1)),"",INDEX(Accueil!$L$27:$M$56,MATCH(VLOOKUP(BH8,Accueil!$Q$27:$R$126,2),Accueil!$M$27:$M$56,0),1))</f>
        <v/>
      </c>
      <c r="BI6" s="127" t="str">
        <f>IF(ISERROR(INDEX(Accueil!$L$27:$M$56,MATCH(VLOOKUP(BI8,Accueil!$Q$27:$R$126,2),Accueil!$M$27:$M$56,0),1)),"",INDEX(Accueil!$L$27:$M$56,MATCH(VLOOKUP(BI8,Accueil!$Q$27:$R$126,2),Accueil!$M$27:$M$56,0),1))</f>
        <v/>
      </c>
      <c r="BJ6" s="127" t="str">
        <f>IF(ISERROR(INDEX(Accueil!$L$27:$M$56,MATCH(VLOOKUP(BJ8,Accueil!$Q$27:$R$126,2),Accueil!$M$27:$M$56,0),1)),"",INDEX(Accueil!$L$27:$M$56,MATCH(VLOOKUP(BJ8,Accueil!$Q$27:$R$126,2),Accueil!$M$27:$M$56,0),1))</f>
        <v/>
      </c>
      <c r="BK6" s="127" t="str">
        <f>IF(ISERROR(INDEX(Accueil!$L$27:$M$56,MATCH(VLOOKUP(BK8,Accueil!$Q$27:$R$126,2),Accueil!$M$27:$M$56,0),1)),"",INDEX(Accueil!$L$27:$M$56,MATCH(VLOOKUP(BK8,Accueil!$Q$27:$R$126,2),Accueil!$M$27:$M$56,0),1))</f>
        <v/>
      </c>
      <c r="BL6" s="127" t="str">
        <f>IF(ISERROR(INDEX(Accueil!$L$27:$M$56,MATCH(VLOOKUP(BL8,Accueil!$Q$27:$R$126,2),Accueil!$M$27:$M$56,0),1)),"",INDEX(Accueil!$L$27:$M$56,MATCH(VLOOKUP(BL8,Accueil!$Q$27:$R$126,2),Accueil!$M$27:$M$56,0),1))</f>
        <v/>
      </c>
      <c r="BM6" s="127" t="str">
        <f>IF(ISERROR(INDEX(Accueil!$L$27:$M$56,MATCH(VLOOKUP(BM8,Accueil!$Q$27:$R$126,2),Accueil!$M$27:$M$56,0),1)),"",INDEX(Accueil!$L$27:$M$56,MATCH(VLOOKUP(BM8,Accueil!$Q$27:$R$126,2),Accueil!$M$27:$M$56,0),1))</f>
        <v/>
      </c>
      <c r="BN6" s="127" t="str">
        <f>IF(ISERROR(INDEX(Accueil!$L$27:$M$56,MATCH(VLOOKUP(BN8,Accueil!$Q$27:$R$126,2),Accueil!$M$27:$M$56,0),1)),"",INDEX(Accueil!$L$27:$M$56,MATCH(VLOOKUP(BN8,Accueil!$Q$27:$R$126,2),Accueil!$M$27:$M$56,0),1))</f>
        <v/>
      </c>
      <c r="BO6" s="127" t="str">
        <f>IF(ISERROR(INDEX(Accueil!$L$27:$M$56,MATCH(VLOOKUP(BO8,Accueil!$Q$27:$R$126,2),Accueil!$M$27:$M$56,0),1)),"",INDEX(Accueil!$L$27:$M$56,MATCH(VLOOKUP(BO8,Accueil!$Q$27:$R$126,2),Accueil!$M$27:$M$56,0),1))</f>
        <v/>
      </c>
      <c r="BP6" s="127" t="str">
        <f>IF(ISERROR(INDEX(Accueil!$L$27:$M$56,MATCH(VLOOKUP(BP8,Accueil!$Q$27:$R$126,2),Accueil!$M$27:$M$56,0),1)),"",INDEX(Accueil!$L$27:$M$56,MATCH(VLOOKUP(BP8,Accueil!$Q$27:$R$126,2),Accueil!$M$27:$M$56,0),1))</f>
        <v/>
      </c>
      <c r="BQ6" s="127" t="str">
        <f>IF(ISERROR(INDEX(Accueil!$L$27:$M$56,MATCH(VLOOKUP(BQ8,Accueil!$Q$27:$R$126,2),Accueil!$M$27:$M$56,0),1)),"",INDEX(Accueil!$L$27:$M$56,MATCH(VLOOKUP(BQ8,Accueil!$Q$27:$R$126,2),Accueil!$M$27:$M$56,0),1))</f>
        <v/>
      </c>
      <c r="BR6" s="127" t="str">
        <f>IF(ISERROR(INDEX(Accueil!$L$27:$M$56,MATCH(VLOOKUP(BR8,Accueil!$Q$27:$R$126,2),Accueil!$M$27:$M$56,0),1)),"",INDEX(Accueil!$L$27:$M$56,MATCH(VLOOKUP(BR8,Accueil!$Q$27:$R$126,2),Accueil!$M$27:$M$56,0),1))</f>
        <v/>
      </c>
      <c r="BS6" s="127" t="str">
        <f>IF(ISERROR(INDEX(Accueil!$L$27:$M$56,MATCH(VLOOKUP(BS8,Accueil!$Q$27:$R$126,2),Accueil!$M$27:$M$56,0),1)),"",INDEX(Accueil!$L$27:$M$56,MATCH(VLOOKUP(BS8,Accueil!$Q$27:$R$126,2),Accueil!$M$27:$M$56,0),1))</f>
        <v/>
      </c>
      <c r="BT6" s="127" t="str">
        <f>IF(ISERROR(INDEX(Accueil!$L$27:$M$56,MATCH(VLOOKUP(BT8,Accueil!$Q$27:$R$126,2),Accueil!$M$27:$M$56,0),1)),"",INDEX(Accueil!$L$27:$M$56,MATCH(VLOOKUP(BT8,Accueil!$Q$27:$R$126,2),Accueil!$M$27:$M$56,0),1))</f>
        <v/>
      </c>
      <c r="BU6" s="127" t="str">
        <f>IF(ISERROR(INDEX(Accueil!$L$27:$M$56,MATCH(VLOOKUP(BU8,Accueil!$Q$27:$R$126,2),Accueil!$M$27:$M$56,0),1)),"",INDEX(Accueil!$L$27:$M$56,MATCH(VLOOKUP(BU8,Accueil!$Q$27:$R$126,2),Accueil!$M$27:$M$56,0),1))</f>
        <v/>
      </c>
      <c r="BV6" s="127" t="str">
        <f>IF(ISERROR(INDEX(Accueil!$L$27:$M$56,MATCH(VLOOKUP(BV8,Accueil!$Q$27:$R$126,2),Accueil!$M$27:$M$56,0),1)),"",INDEX(Accueil!$L$27:$M$56,MATCH(VLOOKUP(BV8,Accueil!$Q$27:$R$126,2),Accueil!$M$27:$M$56,0),1))</f>
        <v/>
      </c>
      <c r="BW6" s="127" t="str">
        <f>IF(ISERROR(INDEX(Accueil!$L$27:$M$56,MATCH(VLOOKUP(BW8,Accueil!$Q$27:$R$126,2),Accueil!$M$27:$M$56,0),1)),"",INDEX(Accueil!$L$27:$M$56,MATCH(VLOOKUP(BW8,Accueil!$Q$27:$R$126,2),Accueil!$M$27:$M$56,0),1))</f>
        <v/>
      </c>
      <c r="BX6" s="127" t="str">
        <f>IF(ISERROR(INDEX(Accueil!$L$27:$M$56,MATCH(VLOOKUP(BX8,Accueil!$Q$27:$R$126,2),Accueil!$M$27:$M$56,0),1)),"",INDEX(Accueil!$L$27:$M$56,MATCH(VLOOKUP(BX8,Accueil!$Q$27:$R$126,2),Accueil!$M$27:$M$56,0),1))</f>
        <v/>
      </c>
      <c r="BY6" s="127" t="str">
        <f>IF(ISERROR(INDEX(Accueil!$L$27:$M$56,MATCH(VLOOKUP(BY8,Accueil!$Q$27:$R$126,2),Accueil!$M$27:$M$56,0),1)),"",INDEX(Accueil!$L$27:$M$56,MATCH(VLOOKUP(BY8,Accueil!$Q$27:$R$126,2),Accueil!$M$27:$M$56,0),1))</f>
        <v/>
      </c>
      <c r="BZ6" s="127" t="str">
        <f>IF(ISERROR(INDEX(Accueil!$L$27:$M$56,MATCH(VLOOKUP(BZ8,Accueil!$Q$27:$R$126,2),Accueil!$M$27:$M$56,0),1)),"",INDEX(Accueil!$L$27:$M$56,MATCH(VLOOKUP(BZ8,Accueil!$Q$27:$R$126,2),Accueil!$M$27:$M$56,0),1))</f>
        <v/>
      </c>
      <c r="CA6" s="127" t="str">
        <f>IF(ISERROR(INDEX(Accueil!$L$27:$M$56,MATCH(VLOOKUP(CA8,Accueil!$Q$27:$R$126,2),Accueil!$M$27:$M$56,0),1)),"",INDEX(Accueil!$L$27:$M$56,MATCH(VLOOKUP(CA8,Accueil!$Q$27:$R$126,2),Accueil!$M$27:$M$56,0),1))</f>
        <v/>
      </c>
      <c r="CB6" s="127" t="str">
        <f>IF(ISERROR(INDEX(Accueil!$L$27:$M$56,MATCH(VLOOKUP(CB8,Accueil!$Q$27:$R$126,2),Accueil!$M$27:$M$56,0),1)),"",INDEX(Accueil!$L$27:$M$56,MATCH(VLOOKUP(CB8,Accueil!$Q$27:$R$126,2),Accueil!$M$27:$M$56,0),1))</f>
        <v/>
      </c>
      <c r="CC6" s="127" t="str">
        <f>IF(ISERROR(INDEX(Accueil!$L$27:$M$56,MATCH(VLOOKUP(CC8,Accueil!$Q$27:$R$126,2),Accueil!$M$27:$M$56,0),1)),"",INDEX(Accueil!$L$27:$M$56,MATCH(VLOOKUP(CC8,Accueil!$Q$27:$R$126,2),Accueil!$M$27:$M$56,0),1))</f>
        <v/>
      </c>
      <c r="CD6" s="127" t="str">
        <f>IF(ISERROR(INDEX(Accueil!$L$27:$M$56,MATCH(VLOOKUP(CD8,Accueil!$Q$27:$R$126,2),Accueil!$M$27:$M$56,0),1)),"",INDEX(Accueil!$L$27:$M$56,MATCH(VLOOKUP(CD8,Accueil!$Q$27:$R$126,2),Accueil!$M$27:$M$56,0),1))</f>
        <v/>
      </c>
      <c r="CE6" s="127" t="str">
        <f>IF(ISERROR(INDEX(Accueil!$L$27:$M$56,MATCH(VLOOKUP(CE8,Accueil!$Q$27:$R$126,2),Accueil!$M$27:$M$56,0),1)),"",INDEX(Accueil!$L$27:$M$56,MATCH(VLOOKUP(CE8,Accueil!$Q$27:$R$126,2),Accueil!$M$27:$M$56,0),1))</f>
        <v/>
      </c>
      <c r="CF6" s="127" t="str">
        <f>IF(ISERROR(INDEX(Accueil!$L$27:$M$56,MATCH(VLOOKUP(CF8,Accueil!$Q$27:$R$126,2),Accueil!$M$27:$M$56,0),1)),"",INDEX(Accueil!$L$27:$M$56,MATCH(VLOOKUP(CF8,Accueil!$Q$27:$R$126,2),Accueil!$M$27:$M$56,0),1))</f>
        <v/>
      </c>
      <c r="CG6" s="127" t="str">
        <f>IF(ISERROR(INDEX(Accueil!$L$27:$M$56,MATCH(VLOOKUP(CG8,Accueil!$Q$27:$R$126,2),Accueil!$M$27:$M$56,0),1)),"",INDEX(Accueil!$L$27:$M$56,MATCH(VLOOKUP(CG8,Accueil!$Q$27:$R$126,2),Accueil!$M$27:$M$56,0),1))</f>
        <v/>
      </c>
      <c r="CH6" s="127" t="str">
        <f>IF(ISERROR(INDEX(Accueil!$L$27:$M$56,MATCH(VLOOKUP(CH8,Accueil!$Q$27:$R$126,2),Accueil!$M$27:$M$56,0),1)),"",INDEX(Accueil!$L$27:$M$56,MATCH(VLOOKUP(CH8,Accueil!$Q$27:$R$126,2),Accueil!$M$27:$M$56,0),1))</f>
        <v/>
      </c>
      <c r="CI6" s="127" t="str">
        <f>IF(ISERROR(INDEX(Accueil!$L$27:$M$56,MATCH(VLOOKUP(CI8,Accueil!$Q$27:$R$126,2),Accueil!$M$27:$M$56,0),1)),"",INDEX(Accueil!$L$27:$M$56,MATCH(VLOOKUP(CI8,Accueil!$Q$27:$R$126,2),Accueil!$M$27:$M$56,0),1))</f>
        <v/>
      </c>
      <c r="CJ6" s="127" t="str">
        <f>IF(ISERROR(INDEX(Accueil!$L$27:$M$56,MATCH(VLOOKUP(CJ8,Accueil!$Q$27:$R$126,2),Accueil!$M$27:$M$56,0),1)),"",INDEX(Accueil!$L$27:$M$56,MATCH(VLOOKUP(CJ8,Accueil!$Q$27:$R$126,2),Accueil!$M$27:$M$56,0),1))</f>
        <v/>
      </c>
      <c r="CK6" s="127" t="str">
        <f>IF(ISERROR(INDEX(Accueil!$L$27:$M$56,MATCH(VLOOKUP(CK8,Accueil!$Q$27:$R$126,2),Accueil!$M$27:$M$56,0),1)),"",INDEX(Accueil!$L$27:$M$56,MATCH(VLOOKUP(CK8,Accueil!$Q$27:$R$126,2),Accueil!$M$27:$M$56,0),1))</f>
        <v/>
      </c>
      <c r="CL6" s="127" t="str">
        <f>IF(ISERROR(INDEX(Accueil!$L$27:$M$56,MATCH(VLOOKUP(CL8,Accueil!$Q$27:$R$126,2),Accueil!$M$27:$M$56,0),1)),"",INDEX(Accueil!$L$27:$M$56,MATCH(VLOOKUP(CL8,Accueil!$Q$27:$R$126,2),Accueil!$M$27:$M$56,0),1))</f>
        <v/>
      </c>
      <c r="CM6" s="127" t="str">
        <f>IF(ISERROR(INDEX(Accueil!$L$27:$M$56,MATCH(VLOOKUP(CM8,Accueil!$Q$27:$R$126,2),Accueil!$M$27:$M$56,0),1)),"",INDEX(Accueil!$L$27:$M$56,MATCH(VLOOKUP(CM8,Accueil!$Q$27:$R$126,2),Accueil!$M$27:$M$56,0),1))</f>
        <v/>
      </c>
      <c r="CN6" s="127" t="str">
        <f>IF(ISERROR(INDEX(Accueil!$L$27:$M$56,MATCH(VLOOKUP(CN8,Accueil!$Q$27:$R$126,2),Accueil!$M$27:$M$56,0),1)),"",INDEX(Accueil!$L$27:$M$56,MATCH(VLOOKUP(CN8,Accueil!$Q$27:$R$126,2),Accueil!$M$27:$M$56,0),1))</f>
        <v/>
      </c>
      <c r="CO6" s="127" t="str">
        <f>IF(ISERROR(INDEX(Accueil!$L$27:$M$56,MATCH(VLOOKUP(CO8,Accueil!$Q$27:$R$126,2),Accueil!$M$27:$M$56,0),1)),"",INDEX(Accueil!$L$27:$M$56,MATCH(VLOOKUP(CO8,Accueil!$Q$27:$R$126,2),Accueil!$M$27:$M$56,0),1))</f>
        <v/>
      </c>
      <c r="CP6" s="127" t="str">
        <f>IF(ISERROR(INDEX(Accueil!$L$27:$M$56,MATCH(VLOOKUP(CP8,Accueil!$Q$27:$R$126,2),Accueil!$M$27:$M$56,0),1)),"",INDEX(Accueil!$L$27:$M$56,MATCH(VLOOKUP(CP8,Accueil!$Q$27:$R$126,2),Accueil!$M$27:$M$56,0),1))</f>
        <v/>
      </c>
      <c r="CQ6" s="127" t="str">
        <f>IF(ISERROR(INDEX(Accueil!$L$27:$M$56,MATCH(VLOOKUP(CQ8,Accueil!$Q$27:$R$126,2),Accueil!$M$27:$M$56,0),1)),"",INDEX(Accueil!$L$27:$M$56,MATCH(VLOOKUP(CQ8,Accueil!$Q$27:$R$126,2),Accueil!$M$27:$M$56,0),1))</f>
        <v/>
      </c>
      <c r="CR6" s="127" t="str">
        <f>IF(ISERROR(INDEX(Accueil!$L$27:$M$56,MATCH(VLOOKUP(CR8,Accueil!$Q$27:$R$126,2),Accueil!$M$27:$M$56,0),1)),"",INDEX(Accueil!$L$27:$M$56,MATCH(VLOOKUP(CR8,Accueil!$Q$27:$R$126,2),Accueil!$M$27:$M$56,0),1))</f>
        <v/>
      </c>
      <c r="CS6" s="127" t="str">
        <f>IF(ISERROR(INDEX(Accueil!$L$27:$M$56,MATCH(VLOOKUP(CS8,Accueil!$Q$27:$R$126,2),Accueil!$M$27:$M$56,0),1)),"",INDEX(Accueil!$L$27:$M$56,MATCH(VLOOKUP(CS8,Accueil!$Q$27:$R$126,2),Accueil!$M$27:$M$56,0),1))</f>
        <v/>
      </c>
      <c r="CT6" s="127" t="str">
        <f>IF(ISERROR(INDEX(Accueil!$L$27:$M$56,MATCH(VLOOKUP(CT8,Accueil!$Q$27:$R$126,2),Accueil!$M$27:$M$56,0),1)),"",INDEX(Accueil!$L$27:$M$56,MATCH(VLOOKUP(CT8,Accueil!$Q$27:$R$126,2),Accueil!$M$27:$M$56,0),1))</f>
        <v/>
      </c>
      <c r="CU6" s="127" t="str">
        <f>IF(ISERROR(INDEX(Accueil!$L$27:$M$56,MATCH(VLOOKUP(CU8,Accueil!$Q$27:$R$126,2),Accueil!$M$27:$M$56,0),1)),"",INDEX(Accueil!$L$27:$M$56,MATCH(VLOOKUP(CU8,Accueil!$Q$27:$R$126,2),Accueil!$M$27:$M$56,0),1))</f>
        <v/>
      </c>
      <c r="CV6" s="127" t="str">
        <f>IF(ISERROR(INDEX(Accueil!$L$27:$M$56,MATCH(VLOOKUP(CV8,Accueil!$Q$27:$R$126,2),Accueil!$M$27:$M$56,0),1)),"",INDEX(Accueil!$L$27:$M$56,MATCH(VLOOKUP(CV8,Accueil!$Q$27:$R$126,2),Accueil!$M$27:$M$56,0),1))</f>
        <v/>
      </c>
      <c r="CW6" s="127" t="str">
        <f>IF(ISERROR(INDEX(Accueil!$L$27:$M$56,MATCH(VLOOKUP(CW8,Accueil!$Q$27:$R$126,2),Accueil!$M$27:$M$56,0),1)),"",INDEX(Accueil!$L$27:$M$56,MATCH(VLOOKUP(CW8,Accueil!$Q$27:$R$126,2),Accueil!$M$27:$M$56,0),1))</f>
        <v/>
      </c>
      <c r="CX6" s="127" t="str">
        <f>IF(ISERROR(INDEX(Accueil!$L$27:$M$56,MATCH(VLOOKUP(CX8,Accueil!$Q$27:$R$126,2),Accueil!$M$27:$M$56,0),1)),"",INDEX(Accueil!$L$27:$M$56,MATCH(VLOOKUP(CX8,Accueil!$Q$27:$R$126,2),Accueil!$M$27:$M$56,0),1))</f>
        <v/>
      </c>
      <c r="CY6" s="127" t="str">
        <f>IF(ISERROR(INDEX(Accueil!$L$27:$M$56,MATCH(VLOOKUP(CY8,Accueil!$Q$27:$R$126,2),Accueil!$M$27:$M$56,0),1)),"",INDEX(Accueil!$L$27:$M$56,MATCH(VLOOKUP(CY8,Accueil!$Q$27:$R$126,2),Accueil!$M$27:$M$56,0),1))</f>
        <v/>
      </c>
      <c r="CZ6" s="127" t="str">
        <f>IF(ISERROR(INDEX(Accueil!$L$27:$M$56,MATCH(VLOOKUP(CZ8,Accueil!$Q$27:$R$126,2),Accueil!$M$27:$M$56,0),1)),"",INDEX(Accueil!$L$27:$M$56,MATCH(VLOOKUP(CZ8,Accueil!$Q$27:$R$126,2),Accueil!$M$27:$M$56,0),1))</f>
        <v/>
      </c>
      <c r="DA6" s="127" t="str">
        <f>IF(ISERROR(INDEX(Accueil!$L$27:$M$56,MATCH(VLOOKUP(DA8,Accueil!$Q$27:$R$126,2),Accueil!$M$27:$M$56,0),1)),"",INDEX(Accueil!$L$27:$M$56,MATCH(VLOOKUP(DA8,Accueil!$Q$27:$R$126,2),Accueil!$M$27:$M$56,0),1))</f>
        <v/>
      </c>
      <c r="DD6" s="110"/>
      <c r="DE6" s="110"/>
      <c r="DF6" s="110"/>
      <c r="DG6" s="110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</row>
    <row r="7" spans="1:213" s="109" customFormat="1" ht="19.5" hidden="1" customHeight="1" x14ac:dyDescent="0.25">
      <c r="A7" s="108"/>
      <c r="B7" s="108"/>
      <c r="C7" s="108"/>
      <c r="D7" s="102" t="s">
        <v>77</v>
      </c>
      <c r="E7" s="102"/>
      <c r="F7" s="127">
        <f>IF(ISERROR(VLOOKUP(F8,Accueil!$Q$27:$T$126,4,0)),0,VLOOKUP(F8,Accueil!$Q$27:$T$126,4,0))</f>
        <v>1</v>
      </c>
      <c r="G7" s="127">
        <f>IF(ISERROR(VLOOKUP(G8,Accueil!$Q$27:$T$126,4,0)),0,VLOOKUP(G8,Accueil!$Q$27:$T$126,4,0))</f>
        <v>1</v>
      </c>
      <c r="H7" s="127">
        <f>IF(ISERROR(VLOOKUP(H8,Accueil!$Q$27:$T$126,4,0)),0,VLOOKUP(H8,Accueil!$Q$27:$T$126,4,0))</f>
        <v>1</v>
      </c>
      <c r="I7" s="127">
        <f>IF(ISERROR(VLOOKUP(I8,Accueil!$Q$27:$T$126,4,0)),0,VLOOKUP(I8,Accueil!$Q$27:$T$126,4,0))</f>
        <v>1</v>
      </c>
      <c r="J7" s="127">
        <f>IF(ISERROR(VLOOKUP(J8,Accueil!$Q$27:$T$126,4,0)),0,VLOOKUP(J8,Accueil!$Q$27:$T$126,4,0))</f>
        <v>1</v>
      </c>
      <c r="K7" s="127">
        <f>IF(ISERROR(VLOOKUP(K8,Accueil!$Q$27:$T$126,4,0)),0,VLOOKUP(K8,Accueil!$Q$27:$T$126,4,0))</f>
        <v>1</v>
      </c>
      <c r="L7" s="127">
        <f>IF(ISERROR(VLOOKUP(L8,Accueil!$Q$27:$T$126,4,0)),0,VLOOKUP(L8,Accueil!$Q$27:$T$126,4,0))</f>
        <v>1</v>
      </c>
      <c r="M7" s="127">
        <f>IF(ISERROR(VLOOKUP(M8,Accueil!$Q$27:$T$126,4,0)),0,VLOOKUP(M8,Accueil!$Q$27:$T$126,4,0))</f>
        <v>1</v>
      </c>
      <c r="N7" s="127">
        <f>IF(ISERROR(VLOOKUP(N8,Accueil!$Q$27:$T$126,4,0)),0,VLOOKUP(N8,Accueil!$Q$27:$T$126,4,0))</f>
        <v>1</v>
      </c>
      <c r="O7" s="127">
        <f>IF(ISERROR(VLOOKUP(O8,Accueil!$Q$27:$T$126,4,0)),0,VLOOKUP(O8,Accueil!$Q$27:$T$126,4,0))</f>
        <v>1</v>
      </c>
      <c r="P7" s="127">
        <f>IF(ISERROR(VLOOKUP(P8,Accueil!$Q$27:$T$126,4,0)),0,VLOOKUP(P8,Accueil!$Q$27:$T$126,4,0))</f>
        <v>3</v>
      </c>
      <c r="Q7" s="127">
        <f>IF(ISERROR(VLOOKUP(Q8,Accueil!$Q$27:$T$126,4,0)),0,VLOOKUP(Q8,Accueil!$Q$27:$T$126,4,0))</f>
        <v>3</v>
      </c>
      <c r="R7" s="127">
        <f>IF(ISERROR(VLOOKUP(R8,Accueil!$Q$27:$T$126,4,0)),0,VLOOKUP(R8,Accueil!$Q$27:$T$126,4,0))</f>
        <v>1</v>
      </c>
      <c r="S7" s="127">
        <f>IF(ISERROR(VLOOKUP(S8,Accueil!$Q$27:$T$126,4,0)),0,VLOOKUP(S8,Accueil!$Q$27:$T$126,4,0))</f>
        <v>1</v>
      </c>
      <c r="T7" s="127">
        <f>IF(ISERROR(VLOOKUP(T8,Accueil!$Q$27:$T$126,4,0)),0,VLOOKUP(T8,Accueil!$Q$27:$T$126,4,0))</f>
        <v>1</v>
      </c>
      <c r="U7" s="127">
        <f>IF(ISERROR(VLOOKUP(U8,Accueil!$Q$27:$T$126,4,0)),0,VLOOKUP(U8,Accueil!$Q$27:$T$126,4,0))</f>
        <v>1</v>
      </c>
      <c r="V7" s="127">
        <f>IF(ISERROR(VLOOKUP(V8,Accueil!$Q$27:$T$126,4,0)),0,VLOOKUP(V8,Accueil!$Q$27:$T$126,4,0))</f>
        <v>1</v>
      </c>
      <c r="W7" s="127">
        <f>IF(ISERROR(VLOOKUP(W8,Accueil!$Q$27:$T$126,4,0)),0,VLOOKUP(W8,Accueil!$Q$27:$T$126,4,0))</f>
        <v>1</v>
      </c>
      <c r="X7" s="127">
        <f>IF(ISERROR(VLOOKUP(X8,Accueil!$Q$27:$T$126,4,0)),0,VLOOKUP(X8,Accueil!$Q$27:$T$126,4,0))</f>
        <v>1</v>
      </c>
      <c r="Y7" s="127">
        <f>IF(ISERROR(VLOOKUP(Y8,Accueil!$Q$27:$T$126,4,0)),0,VLOOKUP(Y8,Accueil!$Q$27:$T$126,4,0))</f>
        <v>1</v>
      </c>
      <c r="Z7" s="127">
        <f>IF(ISERROR(VLOOKUP(Z8,Accueil!$Q$27:$T$126,4,0)),0,VLOOKUP(Z8,Accueil!$Q$27:$T$126,4,0))</f>
        <v>1</v>
      </c>
      <c r="AA7" s="127">
        <f>IF(ISERROR(VLOOKUP(AA8,Accueil!$Q$27:$T$126,4,0)),0,VLOOKUP(AA8,Accueil!$Q$27:$T$126,4,0))</f>
        <v>1</v>
      </c>
      <c r="AB7" s="127">
        <f>IF(ISERROR(VLOOKUP(AB8,Accueil!$Q$27:$T$126,4,0)),0,VLOOKUP(AB8,Accueil!$Q$27:$T$126,4,0))</f>
        <v>1</v>
      </c>
      <c r="AC7" s="127">
        <f>IF(ISERROR(VLOOKUP(AC8,Accueil!$Q$27:$T$126,4,0)),0,VLOOKUP(AC8,Accueil!$Q$27:$T$126,4,0))</f>
        <v>1</v>
      </c>
      <c r="AD7" s="127">
        <f>IF(ISERROR(VLOOKUP(AD8,Accueil!$Q$27:$T$126,4,0)),0,VLOOKUP(AD8,Accueil!$Q$27:$T$126,4,0))</f>
        <v>1</v>
      </c>
      <c r="AE7" s="127">
        <f>IF(ISERROR(VLOOKUP(AE8,Accueil!$Q$27:$T$126,4,0)),0,VLOOKUP(AE8,Accueil!$Q$27:$T$126,4,0))</f>
        <v>3</v>
      </c>
      <c r="AF7" s="127">
        <f>IF(ISERROR(VLOOKUP(AF8,Accueil!$Q$27:$T$126,4,0)),0,VLOOKUP(AF8,Accueil!$Q$27:$T$126,4,0))</f>
        <v>3</v>
      </c>
      <c r="AG7" s="127">
        <f>IF(ISERROR(VLOOKUP(AG8,Accueil!$Q$27:$T$126,4,0)),0,VLOOKUP(AG8,Accueil!$Q$27:$T$126,4,0))</f>
        <v>3</v>
      </c>
      <c r="AH7" s="127">
        <f>IF(ISERROR(VLOOKUP(AH8,Accueil!$Q$27:$T$126,4,0)),0,VLOOKUP(AH8,Accueil!$Q$27:$T$126,4,0))</f>
        <v>1</v>
      </c>
      <c r="AI7" s="127">
        <f>IF(ISERROR(VLOOKUP(AI8,Accueil!$Q$27:$T$126,4,0)),0,VLOOKUP(AI8,Accueil!$Q$27:$T$126,4,0))</f>
        <v>3</v>
      </c>
      <c r="AJ7" s="127">
        <f>IF(ISERROR(VLOOKUP(AJ8,Accueil!$Q$27:$T$126,4,0)),0,VLOOKUP(AJ8,Accueil!$Q$27:$T$126,4,0))</f>
        <v>1</v>
      </c>
      <c r="AK7" s="127">
        <f>IF(ISERROR(VLOOKUP(AK8,Accueil!$Q$27:$T$126,4,0)),0,VLOOKUP(AK8,Accueil!$Q$27:$T$126,4,0))</f>
        <v>1</v>
      </c>
      <c r="AL7" s="127">
        <f>IF(ISERROR(VLOOKUP(AL8,Accueil!$Q$27:$T$126,4,0)),0,VLOOKUP(AL8,Accueil!$Q$27:$T$126,4,0))</f>
        <v>3</v>
      </c>
      <c r="AM7" s="127">
        <f>IF(ISERROR(VLOOKUP(AM8,Accueil!$Q$27:$T$126,4,0)),0,VLOOKUP(AM8,Accueil!$Q$27:$T$126,4,0))</f>
        <v>3</v>
      </c>
      <c r="AN7" s="127">
        <f>IF(ISERROR(VLOOKUP(AN8,Accueil!$Q$27:$T$126,4,0)),0,VLOOKUP(AN8,Accueil!$Q$27:$T$126,4,0))</f>
        <v>3</v>
      </c>
      <c r="AO7" s="127">
        <f>IF(ISERROR(VLOOKUP(AO8,Accueil!$Q$27:$T$126,4,0)),0,VLOOKUP(AO8,Accueil!$Q$27:$T$126,4,0))</f>
        <v>1</v>
      </c>
      <c r="AP7" s="127">
        <f>IF(ISERROR(VLOOKUP(AP8,Accueil!$Q$27:$T$126,4,0)),0,VLOOKUP(AP8,Accueil!$Q$27:$T$126,4,0))</f>
        <v>1</v>
      </c>
      <c r="AQ7" s="127">
        <f>IF(ISERROR(VLOOKUP(AQ8,Accueil!$Q$27:$T$126,4,0)),0,VLOOKUP(AQ8,Accueil!$Q$27:$T$126,4,0))</f>
        <v>1</v>
      </c>
      <c r="AR7" s="127">
        <f>IF(ISERROR(VLOOKUP(AR8,Accueil!$Q$27:$T$126,4,0)),0,VLOOKUP(AR8,Accueil!$Q$27:$T$126,4,0))</f>
        <v>3</v>
      </c>
      <c r="AS7" s="127">
        <f>IF(ISERROR(VLOOKUP(AS8,Accueil!$Q$27:$T$126,4,0)),0,VLOOKUP(AS8,Accueil!$Q$27:$T$126,4,0))</f>
        <v>1</v>
      </c>
      <c r="AT7" s="127">
        <f>IF(ISERROR(VLOOKUP(AT8,Accueil!$Q$27:$T$126,4,0)),0,VLOOKUP(AT8,Accueil!$Q$27:$T$126,4,0))</f>
        <v>1</v>
      </c>
      <c r="AU7" s="127">
        <f>IF(ISERROR(VLOOKUP(AU8,Accueil!$Q$27:$T$126,4,0)),0,VLOOKUP(AU8,Accueil!$Q$27:$T$126,4,0))</f>
        <v>3</v>
      </c>
      <c r="AV7" s="127">
        <f>IF(ISERROR(VLOOKUP(AV8,Accueil!$Q$27:$T$126,4,0)),0,VLOOKUP(AV8,Accueil!$Q$27:$T$126,4,0))</f>
        <v>1</v>
      </c>
      <c r="AW7" s="127">
        <f>IF(ISERROR(VLOOKUP(AW8,Accueil!$Q$27:$T$126,4,0)),0,VLOOKUP(AW8,Accueil!$Q$27:$T$126,4,0))</f>
        <v>1</v>
      </c>
      <c r="AX7" s="127">
        <f>IF(ISERROR(VLOOKUP(AX8,Accueil!$Q$27:$T$126,4,0)),0,VLOOKUP(AX8,Accueil!$Q$27:$T$126,4,0))</f>
        <v>1</v>
      </c>
      <c r="AY7" s="127">
        <f>IF(ISERROR(VLOOKUP(AY8,Accueil!$Q$27:$T$126,4,0)),0,VLOOKUP(AY8,Accueil!$Q$27:$T$126,4,0))</f>
        <v>1</v>
      </c>
      <c r="AZ7" s="127">
        <f>IF(ISERROR(VLOOKUP(AZ8,Accueil!$Q$27:$T$126,4,0)),0,VLOOKUP(AZ8,Accueil!$Q$27:$T$126,4,0))</f>
        <v>3</v>
      </c>
      <c r="BA7" s="127">
        <f>IF(ISERROR(VLOOKUP(BA8,Accueil!$Q$27:$T$126,4,0)),0,VLOOKUP(BA8,Accueil!$Q$27:$T$126,4,0))</f>
        <v>3</v>
      </c>
      <c r="BB7" s="127">
        <f>IF(ISERROR(VLOOKUP(BB8,Accueil!$Q$27:$T$126,4,0)),0,VLOOKUP(BB8,Accueil!$Q$27:$T$126,4,0))</f>
        <v>0</v>
      </c>
      <c r="BC7" s="127">
        <f>IF(ISERROR(VLOOKUP(BC8,Accueil!$Q$27:$T$126,4,0)),0,VLOOKUP(BC8,Accueil!$Q$27:$T$126,4,0))</f>
        <v>1</v>
      </c>
      <c r="BD7" s="127">
        <f>IF(ISERROR(VLOOKUP(BD8,Accueil!$Q$27:$T$126,4,0)),0,VLOOKUP(BD8,Accueil!$Q$27:$T$126,4,0))</f>
        <v>3</v>
      </c>
      <c r="BE7" s="127">
        <f>IF(ISERROR(VLOOKUP(BE8,Accueil!$Q$27:$T$126,4,0)),0,VLOOKUP(BE8,Accueil!$Q$27:$T$126,4,0))</f>
        <v>1</v>
      </c>
      <c r="BF7" s="127">
        <f>IF(ISERROR(VLOOKUP(BF8,Accueil!$Q$27:$T$126,4,0)),0,VLOOKUP(BF8,Accueil!$Q$27:$T$126,4,0))</f>
        <v>1</v>
      </c>
      <c r="BG7" s="127">
        <f>IF(ISERROR(VLOOKUP(BG8,Accueil!$Q$27:$T$126,4,0)),0,VLOOKUP(BG8,Accueil!$Q$27:$T$126,4,0))</f>
        <v>1</v>
      </c>
      <c r="BH7" s="127">
        <f>IF(ISERROR(VLOOKUP(BH8,Accueil!$Q$27:$T$126,4,0)),0,VLOOKUP(BH8,Accueil!$Q$27:$T$126,4,0))</f>
        <v>0</v>
      </c>
      <c r="BI7" s="127">
        <f>IF(ISERROR(VLOOKUP(BI8,Accueil!$Q$27:$T$126,4,0)),0,VLOOKUP(BI8,Accueil!$Q$27:$T$126,4,0))</f>
        <v>0</v>
      </c>
      <c r="BJ7" s="127">
        <f>IF(ISERROR(VLOOKUP(BJ8,Accueil!$Q$27:$T$126,4,0)),0,VLOOKUP(BJ8,Accueil!$Q$27:$T$126,4,0))</f>
        <v>0</v>
      </c>
      <c r="BK7" s="127">
        <f>IF(ISERROR(VLOOKUP(BK8,Accueil!$Q$27:$T$126,4,0)),0,VLOOKUP(BK8,Accueil!$Q$27:$T$126,4,0))</f>
        <v>0</v>
      </c>
      <c r="BL7" s="127">
        <f>IF(ISERROR(VLOOKUP(BL8,Accueil!$Q$27:$T$126,4,0)),0,VLOOKUP(BL8,Accueil!$Q$27:$T$126,4,0))</f>
        <v>0</v>
      </c>
      <c r="BM7" s="127">
        <f>IF(ISERROR(VLOOKUP(BM8,Accueil!$Q$27:$T$126,4,0)),0,VLOOKUP(BM8,Accueil!$Q$27:$T$126,4,0))</f>
        <v>0</v>
      </c>
      <c r="BN7" s="127">
        <f>IF(ISERROR(VLOOKUP(BN8,Accueil!$Q$27:$T$126,4,0)),0,VLOOKUP(BN8,Accueil!$Q$27:$T$126,4,0))</f>
        <v>0</v>
      </c>
      <c r="BO7" s="127">
        <f>IF(ISERROR(VLOOKUP(BO8,Accueil!$Q$27:$T$126,4,0)),0,VLOOKUP(BO8,Accueil!$Q$27:$T$126,4,0))</f>
        <v>0</v>
      </c>
      <c r="BP7" s="127">
        <f>IF(ISERROR(VLOOKUP(BP8,Accueil!$Q$27:$T$126,4,0)),0,VLOOKUP(BP8,Accueil!$Q$27:$T$126,4,0))</f>
        <v>0</v>
      </c>
      <c r="BQ7" s="127">
        <f>IF(ISERROR(VLOOKUP(BQ8,Accueil!$Q$27:$T$126,4,0)),0,VLOOKUP(BQ8,Accueil!$Q$27:$T$126,4,0))</f>
        <v>0</v>
      </c>
      <c r="BR7" s="127">
        <f>IF(ISERROR(VLOOKUP(BR8,Accueil!$Q$27:$T$126,4,0)),0,VLOOKUP(BR8,Accueil!$Q$27:$T$126,4,0))</f>
        <v>0</v>
      </c>
      <c r="BS7" s="127">
        <f>IF(ISERROR(VLOOKUP(BS8,Accueil!$Q$27:$T$126,4,0)),0,VLOOKUP(BS8,Accueil!$Q$27:$T$126,4,0))</f>
        <v>0</v>
      </c>
      <c r="BT7" s="127">
        <f>IF(ISERROR(VLOOKUP(BT8,Accueil!$Q$27:$T$126,4,0)),0,VLOOKUP(BT8,Accueil!$Q$27:$T$126,4,0))</f>
        <v>0</v>
      </c>
      <c r="BU7" s="127">
        <f>IF(ISERROR(VLOOKUP(BU8,Accueil!$Q$27:$T$126,4,0)),0,VLOOKUP(BU8,Accueil!$Q$27:$T$126,4,0))</f>
        <v>0</v>
      </c>
      <c r="BV7" s="127">
        <f>IF(ISERROR(VLOOKUP(BV8,Accueil!$Q$27:$T$126,4,0)),0,VLOOKUP(BV8,Accueil!$Q$27:$T$126,4,0))</f>
        <v>0</v>
      </c>
      <c r="BW7" s="127">
        <f>IF(ISERROR(VLOOKUP(BW8,Accueil!$Q$27:$T$126,4,0)),0,VLOOKUP(BW8,Accueil!$Q$27:$T$126,4,0))</f>
        <v>0</v>
      </c>
      <c r="BX7" s="127">
        <f>IF(ISERROR(VLOOKUP(BX8,Accueil!$Q$27:$T$126,4,0)),0,VLOOKUP(BX8,Accueil!$Q$27:$T$126,4,0))</f>
        <v>0</v>
      </c>
      <c r="BY7" s="127">
        <f>IF(ISERROR(VLOOKUP(BY8,Accueil!$Q$27:$T$126,4,0)),0,VLOOKUP(BY8,Accueil!$Q$27:$T$126,4,0))</f>
        <v>0</v>
      </c>
      <c r="BZ7" s="127">
        <f>IF(ISERROR(VLOOKUP(BZ8,Accueil!$Q$27:$T$126,4,0)),0,VLOOKUP(BZ8,Accueil!$Q$27:$T$126,4,0))</f>
        <v>0</v>
      </c>
      <c r="CA7" s="127">
        <f>IF(ISERROR(VLOOKUP(CA8,Accueil!$Q$27:$T$126,4,0)),0,VLOOKUP(CA8,Accueil!$Q$27:$T$126,4,0))</f>
        <v>0</v>
      </c>
      <c r="CB7" s="127">
        <f>IF(ISERROR(VLOOKUP(CB8,Accueil!$Q$27:$T$126,4,0)),0,VLOOKUP(CB8,Accueil!$Q$27:$T$126,4,0))</f>
        <v>0</v>
      </c>
      <c r="CC7" s="127">
        <f>IF(ISERROR(VLOOKUP(CC8,Accueil!$Q$27:$T$126,4,0)),0,VLOOKUP(CC8,Accueil!$Q$27:$T$126,4,0))</f>
        <v>0</v>
      </c>
      <c r="CD7" s="127">
        <f>IF(ISERROR(VLOOKUP(CD8,Accueil!$Q$27:$T$126,4,0)),0,VLOOKUP(CD8,Accueil!$Q$27:$T$126,4,0))</f>
        <v>0</v>
      </c>
      <c r="CE7" s="127">
        <f>IF(ISERROR(VLOOKUP(CE8,Accueil!$Q$27:$T$126,4,0)),0,VLOOKUP(CE8,Accueil!$Q$27:$T$126,4,0))</f>
        <v>0</v>
      </c>
      <c r="CF7" s="127">
        <f>IF(ISERROR(VLOOKUP(CF8,Accueil!$Q$27:$T$126,4,0)),0,VLOOKUP(CF8,Accueil!$Q$27:$T$126,4,0))</f>
        <v>0</v>
      </c>
      <c r="CG7" s="127">
        <f>IF(ISERROR(VLOOKUP(CG8,Accueil!$Q$27:$T$126,4,0)),0,VLOOKUP(CG8,Accueil!$Q$27:$T$126,4,0))</f>
        <v>0</v>
      </c>
      <c r="CH7" s="127">
        <f>IF(ISERROR(VLOOKUP(CH8,Accueil!$Q$27:$T$126,4,0)),0,VLOOKUP(CH8,Accueil!$Q$27:$T$126,4,0))</f>
        <v>0</v>
      </c>
      <c r="CI7" s="127">
        <f>IF(ISERROR(VLOOKUP(CI8,Accueil!$Q$27:$T$126,4,0)),0,VLOOKUP(CI8,Accueil!$Q$27:$T$126,4,0))</f>
        <v>0</v>
      </c>
      <c r="CJ7" s="127">
        <f>IF(ISERROR(VLOOKUP(CJ8,Accueil!$Q$27:$T$126,4,0)),0,VLOOKUP(CJ8,Accueil!$Q$27:$T$126,4,0))</f>
        <v>0</v>
      </c>
      <c r="CK7" s="127">
        <f>IF(ISERROR(VLOOKUP(CK8,Accueil!$Q$27:$T$126,4,0)),0,VLOOKUP(CK8,Accueil!$Q$27:$T$126,4,0))</f>
        <v>0</v>
      </c>
      <c r="CL7" s="127">
        <f>IF(ISERROR(VLOOKUP(CL8,Accueil!$Q$27:$T$126,4,0)),0,VLOOKUP(CL8,Accueil!$Q$27:$T$126,4,0))</f>
        <v>0</v>
      </c>
      <c r="CM7" s="127">
        <f>IF(ISERROR(VLOOKUP(CM8,Accueil!$Q$27:$T$126,4,0)),0,VLOOKUP(CM8,Accueil!$Q$27:$T$126,4,0))</f>
        <v>0</v>
      </c>
      <c r="CN7" s="127">
        <f>IF(ISERROR(VLOOKUP(CN8,Accueil!$Q$27:$T$126,4,0)),0,VLOOKUP(CN8,Accueil!$Q$27:$T$126,4,0))</f>
        <v>0</v>
      </c>
      <c r="CO7" s="127">
        <f>IF(ISERROR(VLOOKUP(CO8,Accueil!$Q$27:$T$126,4,0)),0,VLOOKUP(CO8,Accueil!$Q$27:$T$126,4,0))</f>
        <v>0</v>
      </c>
      <c r="CP7" s="127">
        <f>IF(ISERROR(VLOOKUP(CP8,Accueil!$Q$27:$T$126,4,0)),0,VLOOKUP(CP8,Accueil!$Q$27:$T$126,4,0))</f>
        <v>0</v>
      </c>
      <c r="CQ7" s="127">
        <f>IF(ISERROR(VLOOKUP(CQ8,Accueil!$Q$27:$T$126,4,0)),0,VLOOKUP(CQ8,Accueil!$Q$27:$T$126,4,0))</f>
        <v>0</v>
      </c>
      <c r="CR7" s="127">
        <f>IF(ISERROR(VLOOKUP(CR8,Accueil!$Q$27:$T$126,4,0)),0,VLOOKUP(CR8,Accueil!$Q$27:$T$126,4,0))</f>
        <v>0</v>
      </c>
      <c r="CS7" s="127">
        <f>IF(ISERROR(VLOOKUP(CS8,Accueil!$Q$27:$T$126,4,0)),0,VLOOKUP(CS8,Accueil!$Q$27:$T$126,4,0))</f>
        <v>0</v>
      </c>
      <c r="CT7" s="127">
        <f>IF(ISERROR(VLOOKUP(CT8,Accueil!$Q$27:$T$126,4,0)),0,VLOOKUP(CT8,Accueil!$Q$27:$T$126,4,0))</f>
        <v>0</v>
      </c>
      <c r="CU7" s="127">
        <f>IF(ISERROR(VLOOKUP(CU8,Accueil!$Q$27:$T$126,4,0)),0,VLOOKUP(CU8,Accueil!$Q$27:$T$126,4,0))</f>
        <v>0</v>
      </c>
      <c r="CV7" s="127">
        <f>IF(ISERROR(VLOOKUP(CV8,Accueil!$Q$27:$T$126,4,0)),0,VLOOKUP(CV8,Accueil!$Q$27:$T$126,4,0))</f>
        <v>0</v>
      </c>
      <c r="CW7" s="127">
        <f>IF(ISERROR(VLOOKUP(CW8,Accueil!$Q$27:$T$126,4,0)),0,VLOOKUP(CW8,Accueil!$Q$27:$T$126,4,0))</f>
        <v>0</v>
      </c>
      <c r="CX7" s="127">
        <f>IF(ISERROR(VLOOKUP(CX8,Accueil!$Q$27:$T$126,4,0)),0,VLOOKUP(CX8,Accueil!$Q$27:$T$126,4,0))</f>
        <v>0</v>
      </c>
      <c r="CY7" s="127">
        <f>IF(ISERROR(VLOOKUP(CY8,Accueil!$Q$27:$T$126,4,0)),0,VLOOKUP(CY8,Accueil!$Q$27:$T$126,4,0))</f>
        <v>0</v>
      </c>
      <c r="CZ7" s="127">
        <f>IF(ISERROR(VLOOKUP(CZ8,Accueil!$Q$27:$T$126,4,0)),0,VLOOKUP(CZ8,Accueil!$Q$27:$T$126,4,0))</f>
        <v>0</v>
      </c>
      <c r="DA7" s="127">
        <f>IF(ISERROR(VLOOKUP(DA8,Accueil!$Q$27:$T$126,4,0)),0,VLOOKUP(DA8,Accueil!$Q$27:$T$126,4,0))</f>
        <v>0</v>
      </c>
      <c r="DD7" s="110"/>
      <c r="DE7" s="110"/>
      <c r="DF7" s="110"/>
      <c r="DG7" s="110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</row>
    <row r="8" spans="1:213" ht="19.5" customHeight="1" x14ac:dyDescent="0.25">
      <c r="A8" s="48"/>
      <c r="B8" s="44" t="s">
        <v>2</v>
      </c>
      <c r="C8" s="44" t="s">
        <v>1</v>
      </c>
      <c r="D8" s="44" t="s">
        <v>13</v>
      </c>
      <c r="E8" s="299"/>
      <c r="F8" s="145">
        <f>IF(Accueil!$P$27="","",Accueil!$P$27)</f>
        <v>1</v>
      </c>
      <c r="G8" s="145">
        <f>IF(Accueil!$P$28="","",Accueil!$P$28)</f>
        <v>2</v>
      </c>
      <c r="H8" s="145">
        <f>IF(Accueil!$P$29="","",Accueil!$P$29)</f>
        <v>3</v>
      </c>
      <c r="I8" s="145">
        <f>IF(Accueil!$P$30="","",Accueil!$P$30)</f>
        <v>4</v>
      </c>
      <c r="J8" s="145">
        <f>IF(Accueil!$P$31="","",Accueil!$P$31)</f>
        <v>5</v>
      </c>
      <c r="K8" s="145">
        <f>IF(Accueil!$P$32="","",Accueil!$P$32)</f>
        <v>6</v>
      </c>
      <c r="L8" s="145">
        <f>IF(Accueil!$P$33="","",Accueil!$P$33)</f>
        <v>7</v>
      </c>
      <c r="M8" s="145">
        <f>IF(Accueil!$P$34="","",Accueil!$P$34)</f>
        <v>8</v>
      </c>
      <c r="N8" s="145">
        <f>IF(Accueil!$P$35="","",Accueil!$P$35)</f>
        <v>9</v>
      </c>
      <c r="O8" s="145">
        <f>IF(Accueil!$P$36="","",Accueil!$P$36)</f>
        <v>10</v>
      </c>
      <c r="P8" s="145">
        <f>IF(Accueil!$P$37="","",Accueil!$P$37)</f>
        <v>11</v>
      </c>
      <c r="Q8" s="145">
        <f>IF(Accueil!$P$38="","",Accueil!$P$38)</f>
        <v>12</v>
      </c>
      <c r="R8" s="145">
        <f>IF(Accueil!$P$39="","",Accueil!$P$39)</f>
        <v>13</v>
      </c>
      <c r="S8" s="145">
        <f>IF(Accueil!$P$40="","",Accueil!$P$40)</f>
        <v>14</v>
      </c>
      <c r="T8" s="145">
        <f>IF(Accueil!$P$41="","",Accueil!$P$41)</f>
        <v>15</v>
      </c>
      <c r="U8" s="145">
        <f>IF(Accueil!$P$42="","",Accueil!$P$42)</f>
        <v>16</v>
      </c>
      <c r="V8" s="145">
        <f>IF(Accueil!$P$43="","",Accueil!$P$43)</f>
        <v>17</v>
      </c>
      <c r="W8" s="145">
        <f>IF(Accueil!$P$44="","",Accueil!$P$44)</f>
        <v>18</v>
      </c>
      <c r="X8" s="145">
        <f>IF(Accueil!$P$45="","",Accueil!$P$45)</f>
        <v>19</v>
      </c>
      <c r="Y8" s="145">
        <f>IF(Accueil!$P$46="","",Accueil!$P$46)</f>
        <v>20</v>
      </c>
      <c r="Z8" s="145">
        <f>IF(Accueil!$P$47="","",Accueil!$P$47)</f>
        <v>21</v>
      </c>
      <c r="AA8" s="145">
        <f>IF(Accueil!$P$48="","",Accueil!$P$48)</f>
        <v>22</v>
      </c>
      <c r="AB8" s="145">
        <f>IF(Accueil!$P$49="","",Accueil!$P$49)</f>
        <v>23</v>
      </c>
      <c r="AC8" s="145">
        <f>IF(Accueil!$P$50="","",Accueil!$P$50)</f>
        <v>24</v>
      </c>
      <c r="AD8" s="145">
        <f>IF(Accueil!$P$51="","",Accueil!$P$51)</f>
        <v>25</v>
      </c>
      <c r="AE8" s="145">
        <f>IF(Accueil!$P$52="","",Accueil!$P$52)</f>
        <v>26</v>
      </c>
      <c r="AF8" s="145">
        <f>IF(Accueil!$P$53="","",Accueil!$P$53)</f>
        <v>27</v>
      </c>
      <c r="AG8" s="145">
        <f>IF(Accueil!$P$54="","",Accueil!$P$54)</f>
        <v>28</v>
      </c>
      <c r="AH8" s="145">
        <f>IF(Accueil!$P$55="","",Accueil!$P$55)</f>
        <v>29</v>
      </c>
      <c r="AI8" s="145">
        <f>IF(Accueil!$P$56="","",Accueil!$P$56)</f>
        <v>30</v>
      </c>
      <c r="AJ8" s="145">
        <f>IF(Accueil!$P$57="","",Accueil!$P$57)</f>
        <v>31</v>
      </c>
      <c r="AK8" s="145">
        <f>IF(Accueil!$P$58="","",Accueil!$P$58)</f>
        <v>32</v>
      </c>
      <c r="AL8" s="145">
        <f>IF(Accueil!$P$59="","",Accueil!$P$59)</f>
        <v>33</v>
      </c>
      <c r="AM8" s="145">
        <f>IF(Accueil!$P$60="","",Accueil!$P$60)</f>
        <v>34</v>
      </c>
      <c r="AN8" s="145">
        <f>IF(Accueil!$P$61="","",Accueil!$P$61)</f>
        <v>35</v>
      </c>
      <c r="AO8" s="145">
        <f>IF(Accueil!$P$62="","",Accueil!$P$62)</f>
        <v>36</v>
      </c>
      <c r="AP8" s="145">
        <f>IF(Accueil!$P$63="","",Accueil!$P$63)</f>
        <v>37</v>
      </c>
      <c r="AQ8" s="145">
        <f>IF(Accueil!$P$64="","",Accueil!$P$64)</f>
        <v>38</v>
      </c>
      <c r="AR8" s="145">
        <f>IF(Accueil!$P$65="","",Accueil!$P$65)</f>
        <v>39</v>
      </c>
      <c r="AS8" s="145">
        <f>IF(Accueil!$P$66="","",Accueil!$P$66)</f>
        <v>40</v>
      </c>
      <c r="AT8" s="145">
        <f>IF(Accueil!$P$67="","",Accueil!$P$67)</f>
        <v>41</v>
      </c>
      <c r="AU8" s="145">
        <f>IF(Accueil!$P$68="","",Accueil!$P$68)</f>
        <v>42</v>
      </c>
      <c r="AV8" s="145">
        <f>IF(Accueil!$P$69="","",Accueil!$P$69)</f>
        <v>43</v>
      </c>
      <c r="AW8" s="145">
        <f>IF(Accueil!$P$70="","",Accueil!$P$70)</f>
        <v>44</v>
      </c>
      <c r="AX8" s="145">
        <f>IF(Accueil!$P$71="","",Accueil!$P$71)</f>
        <v>45</v>
      </c>
      <c r="AY8" s="145">
        <f>IF(Accueil!$P$72="","",Accueil!$P$72)</f>
        <v>46</v>
      </c>
      <c r="AZ8" s="145">
        <f>IF(Accueil!$P$73="","",Accueil!$P$73)</f>
        <v>47</v>
      </c>
      <c r="BA8" s="145">
        <f>IF(Accueil!$P$74="","",Accueil!$P$74)</f>
        <v>48</v>
      </c>
      <c r="BB8" s="145">
        <f>IF(Accueil!$P$75="","",Accueil!$P$75)</f>
        <v>49</v>
      </c>
      <c r="BC8" s="145">
        <f>IF(Accueil!$P$76="","",Accueil!$P$76)</f>
        <v>50</v>
      </c>
      <c r="BD8" s="145">
        <f>IF(Accueil!$P$77="","",Accueil!$P$77)</f>
        <v>51</v>
      </c>
      <c r="BE8" s="145">
        <f>IF(Accueil!$P$78="","",Accueil!$P$78)</f>
        <v>52</v>
      </c>
      <c r="BF8" s="145">
        <f>IF(Accueil!$P$79="","",Accueil!$P$79)</f>
        <v>53</v>
      </c>
      <c r="BG8" s="145">
        <f>IF(Accueil!$P$80="","",Accueil!$P$80)</f>
        <v>54</v>
      </c>
      <c r="BH8" s="145" t="str">
        <f>IF(Accueil!$P$81="","",Accueil!$P$81)</f>
        <v/>
      </c>
      <c r="BI8" s="145" t="str">
        <f>IF(Accueil!$P$82="","",Accueil!$P$82)</f>
        <v/>
      </c>
      <c r="BJ8" s="145" t="str">
        <f>IF(Accueil!$P$83="","",Accueil!$P$83)</f>
        <v/>
      </c>
      <c r="BK8" s="145" t="str">
        <f>IF(Accueil!$P$84="","",Accueil!$P$84)</f>
        <v/>
      </c>
      <c r="BL8" s="145" t="str">
        <f>IF(Accueil!$P$85="","",Accueil!$P$85)</f>
        <v/>
      </c>
      <c r="BM8" s="145" t="str">
        <f>IF(Accueil!$P$86="","",Accueil!$P$86)</f>
        <v/>
      </c>
      <c r="BN8" s="145" t="str">
        <f>IF(Accueil!$P$87="","",Accueil!$P$87)</f>
        <v/>
      </c>
      <c r="BO8" s="145" t="str">
        <f>IF(Accueil!$P$88="","",Accueil!$P$88)</f>
        <v/>
      </c>
      <c r="BP8" s="145" t="str">
        <f>IF(Accueil!$P$89="","",Accueil!$P$89)</f>
        <v/>
      </c>
      <c r="BQ8" s="145" t="str">
        <f>IF(Accueil!$P$90="","",Accueil!$P$90)</f>
        <v/>
      </c>
      <c r="BR8" s="145" t="str">
        <f>IF(Accueil!$P$91="","",Accueil!$P$91)</f>
        <v/>
      </c>
      <c r="BS8" s="145" t="str">
        <f>IF(Accueil!$P$92="","",Accueil!$P$92)</f>
        <v/>
      </c>
      <c r="BT8" s="145" t="str">
        <f>IF(Accueil!$P$93="","",Accueil!$P$93)</f>
        <v/>
      </c>
      <c r="BU8" s="145" t="str">
        <f>IF(Accueil!$P$94="","",Accueil!$P$94)</f>
        <v/>
      </c>
      <c r="BV8" s="145" t="str">
        <f>IF(Accueil!$P$95="","",Accueil!$P$95)</f>
        <v/>
      </c>
      <c r="BW8" s="145" t="str">
        <f>IF(Accueil!$P$96="","",Accueil!$P$96)</f>
        <v/>
      </c>
      <c r="BX8" s="145" t="str">
        <f>IF(Accueil!$P$97="","",Accueil!$P$97)</f>
        <v/>
      </c>
      <c r="BY8" s="145" t="str">
        <f>IF(Accueil!$P$98="","",Accueil!$P$98)</f>
        <v/>
      </c>
      <c r="BZ8" s="145" t="str">
        <f>IF(Accueil!$P$99="","",Accueil!$P$99)</f>
        <v/>
      </c>
      <c r="CA8" s="145" t="str">
        <f>IF(Accueil!$P$100="","",Accueil!$P$100)</f>
        <v/>
      </c>
      <c r="CB8" s="145" t="str">
        <f>IF(Accueil!$P$101="","",Accueil!$P$101)</f>
        <v/>
      </c>
      <c r="CC8" s="145" t="str">
        <f>IF(Accueil!$P$102="","",Accueil!$P$102)</f>
        <v/>
      </c>
      <c r="CD8" s="145" t="str">
        <f>IF(Accueil!$P$103="","",Accueil!$P$103)</f>
        <v/>
      </c>
      <c r="CE8" s="145" t="str">
        <f>IF(Accueil!$P$104="","",Accueil!$P$104)</f>
        <v/>
      </c>
      <c r="CF8" s="145" t="str">
        <f>IF(Accueil!$P$105="","",Accueil!$P$105)</f>
        <v/>
      </c>
      <c r="CG8" s="145" t="str">
        <f>IF(Accueil!$P$106="","",Accueil!$P$106)</f>
        <v/>
      </c>
      <c r="CH8" s="145" t="str">
        <f>IF(Accueil!$P$107="","",Accueil!$P$107)</f>
        <v/>
      </c>
      <c r="CI8" s="145" t="str">
        <f>IF(Accueil!$P$108="","",Accueil!$P$108)</f>
        <v/>
      </c>
      <c r="CJ8" s="145" t="str">
        <f>IF(Accueil!$P$109="","",Accueil!$P$109)</f>
        <v/>
      </c>
      <c r="CK8" s="145" t="str">
        <f>IF(Accueil!$P$110="","",Accueil!$P$110)</f>
        <v/>
      </c>
      <c r="CL8" s="145" t="str">
        <f>IF(Accueil!$P$111="","",Accueil!$P$111)</f>
        <v/>
      </c>
      <c r="CM8" s="145" t="str">
        <f>IF(Accueil!$P$112="","",Accueil!$P$112)</f>
        <v/>
      </c>
      <c r="CN8" s="145" t="str">
        <f>IF(Accueil!$P$113="","",Accueil!$P$113)</f>
        <v/>
      </c>
      <c r="CO8" s="145" t="str">
        <f>IF(Accueil!$P$114="","",Accueil!$P$114)</f>
        <v/>
      </c>
      <c r="CP8" s="145" t="str">
        <f>IF(Accueil!$P$115="","",Accueil!$P$115)</f>
        <v/>
      </c>
      <c r="CQ8" s="145" t="str">
        <f>IF(Accueil!$P$116="","",Accueil!$P$116)</f>
        <v/>
      </c>
      <c r="CR8" s="145" t="str">
        <f>IF(Accueil!$P$117="","",Accueil!$P$117)</f>
        <v/>
      </c>
      <c r="CS8" s="145" t="str">
        <f>IF(Accueil!$P$118="","",Accueil!$P$118)</f>
        <v/>
      </c>
      <c r="CT8" s="145" t="str">
        <f>IF(Accueil!$P$119="","",Accueil!$P$119)</f>
        <v/>
      </c>
      <c r="CU8" s="145" t="str">
        <f>IF(Accueil!$P$120="","",Accueil!$P$120)</f>
        <v/>
      </c>
      <c r="CV8" s="145" t="str">
        <f>IF(Accueil!$P$121="","",Accueil!$P$121)</f>
        <v/>
      </c>
      <c r="CW8" s="145" t="str">
        <f>IF(Accueil!$P$122="","",Accueil!$P$122)</f>
        <v/>
      </c>
      <c r="CX8" s="145" t="str">
        <f>IF(Accueil!$P$123="","",Accueil!$P$123)</f>
        <v/>
      </c>
      <c r="CY8" s="145" t="str">
        <f>IF(Accueil!$P$124="","",Accueil!$P$124)</f>
        <v/>
      </c>
      <c r="CZ8" s="145" t="str">
        <f>IF(Accueil!$P$125="","",Accueil!$P$125)</f>
        <v/>
      </c>
      <c r="DA8" s="146" t="str">
        <f>IF(Accueil!$P$126="","",Accueil!$P$126)</f>
        <v/>
      </c>
      <c r="DB8" s="154"/>
      <c r="DC8" s="49" t="s">
        <v>4</v>
      </c>
      <c r="DD8" s="129"/>
      <c r="DE8" s="129"/>
      <c r="DF8" s="49" t="s">
        <v>20</v>
      </c>
      <c r="DG8" s="49" t="s">
        <v>7</v>
      </c>
      <c r="DH8" s="187" t="s">
        <v>79</v>
      </c>
      <c r="DI8" s="187">
        <v>1</v>
      </c>
      <c r="DJ8" s="187">
        <v>2</v>
      </c>
      <c r="DK8" s="187">
        <v>3</v>
      </c>
      <c r="DL8" s="187">
        <v>4</v>
      </c>
      <c r="DM8" s="187">
        <v>5</v>
      </c>
      <c r="DN8" s="187">
        <v>6</v>
      </c>
      <c r="DO8" s="187">
        <v>7</v>
      </c>
      <c r="DP8" s="187">
        <v>8</v>
      </c>
      <c r="DQ8" s="187">
        <v>9</v>
      </c>
      <c r="DR8" s="187">
        <v>10</v>
      </c>
      <c r="DS8" s="187">
        <v>11</v>
      </c>
      <c r="DT8" s="187">
        <v>12</v>
      </c>
      <c r="DU8" s="187">
        <v>13</v>
      </c>
      <c r="DV8" s="187">
        <v>14</v>
      </c>
      <c r="DW8" s="187">
        <v>15</v>
      </c>
      <c r="DX8" s="187">
        <v>16</v>
      </c>
      <c r="DY8" s="187">
        <v>17</v>
      </c>
      <c r="DZ8" s="187">
        <v>18</v>
      </c>
      <c r="EA8" s="187">
        <v>19</v>
      </c>
      <c r="EB8" s="187">
        <v>20</v>
      </c>
      <c r="EC8" s="187">
        <v>21</v>
      </c>
      <c r="ED8" s="187">
        <v>22</v>
      </c>
      <c r="EE8" s="187">
        <v>23</v>
      </c>
      <c r="EF8" s="187">
        <v>24</v>
      </c>
      <c r="EG8" s="187">
        <v>25</v>
      </c>
      <c r="EH8" s="187">
        <v>26</v>
      </c>
      <c r="EI8" s="187">
        <v>27</v>
      </c>
      <c r="EJ8" s="187">
        <v>28</v>
      </c>
      <c r="EK8" s="187">
        <v>29</v>
      </c>
      <c r="EL8" s="187">
        <v>30</v>
      </c>
      <c r="EM8" s="187">
        <v>31</v>
      </c>
      <c r="EN8" s="187">
        <v>32</v>
      </c>
      <c r="EO8" s="187">
        <v>33</v>
      </c>
      <c r="EP8" s="187">
        <v>34</v>
      </c>
      <c r="EQ8" s="187">
        <v>35</v>
      </c>
      <c r="ER8" s="187">
        <v>36</v>
      </c>
      <c r="ES8" s="187">
        <v>37</v>
      </c>
      <c r="ET8" s="187">
        <v>38</v>
      </c>
      <c r="EU8" s="187">
        <v>39</v>
      </c>
      <c r="EV8" s="187">
        <v>40</v>
      </c>
      <c r="EW8" s="187">
        <v>41</v>
      </c>
      <c r="EX8" s="187">
        <v>42</v>
      </c>
      <c r="EY8" s="187">
        <v>43</v>
      </c>
      <c r="EZ8" s="187">
        <v>44</v>
      </c>
      <c r="FA8" s="187">
        <v>45</v>
      </c>
      <c r="FB8" s="187">
        <v>46</v>
      </c>
      <c r="FC8" s="187">
        <v>47</v>
      </c>
      <c r="FD8" s="187">
        <v>48</v>
      </c>
      <c r="FE8" s="187">
        <v>49</v>
      </c>
      <c r="FF8" s="187">
        <v>50</v>
      </c>
      <c r="FG8" s="187">
        <v>51</v>
      </c>
      <c r="FH8" s="187">
        <v>52</v>
      </c>
      <c r="FI8" s="187">
        <v>53</v>
      </c>
      <c r="FJ8" s="187">
        <v>54</v>
      </c>
      <c r="FK8" s="187">
        <v>55</v>
      </c>
      <c r="FL8" s="187">
        <v>56</v>
      </c>
      <c r="FM8" s="187">
        <v>57</v>
      </c>
      <c r="FN8" s="187">
        <v>58</v>
      </c>
      <c r="FO8" s="187">
        <v>59</v>
      </c>
      <c r="FP8" s="187">
        <v>60</v>
      </c>
      <c r="FQ8" s="187">
        <v>61</v>
      </c>
      <c r="FR8" s="187">
        <v>62</v>
      </c>
      <c r="FS8" s="187">
        <v>63</v>
      </c>
      <c r="FT8" s="187">
        <v>64</v>
      </c>
      <c r="FU8" s="187">
        <v>65</v>
      </c>
      <c r="FV8" s="187">
        <v>66</v>
      </c>
      <c r="FW8" s="187">
        <v>67</v>
      </c>
      <c r="FX8" s="187">
        <v>68</v>
      </c>
      <c r="FY8" s="187">
        <v>69</v>
      </c>
      <c r="FZ8" s="187">
        <v>70</v>
      </c>
      <c r="GA8" s="187">
        <v>71</v>
      </c>
      <c r="GB8" s="187">
        <v>72</v>
      </c>
      <c r="GC8" s="187">
        <v>73</v>
      </c>
      <c r="GD8" s="187">
        <v>74</v>
      </c>
      <c r="GE8" s="187">
        <v>75</v>
      </c>
      <c r="GF8" s="187">
        <v>76</v>
      </c>
      <c r="GG8" s="187">
        <v>77</v>
      </c>
      <c r="GH8" s="187">
        <v>78</v>
      </c>
      <c r="GI8" s="187">
        <v>79</v>
      </c>
      <c r="GJ8" s="187">
        <v>80</v>
      </c>
      <c r="GK8" s="187">
        <v>81</v>
      </c>
      <c r="GL8" s="187">
        <v>82</v>
      </c>
      <c r="GM8" s="187">
        <v>83</v>
      </c>
      <c r="GN8" s="187">
        <v>84</v>
      </c>
      <c r="GO8" s="187">
        <v>85</v>
      </c>
      <c r="GP8" s="187">
        <v>86</v>
      </c>
      <c r="GQ8" s="187">
        <v>87</v>
      </c>
      <c r="GR8" s="187">
        <v>88</v>
      </c>
      <c r="GS8" s="187">
        <v>89</v>
      </c>
      <c r="GT8" s="187">
        <v>90</v>
      </c>
      <c r="GU8" s="187">
        <v>91</v>
      </c>
      <c r="GV8" s="187">
        <v>92</v>
      </c>
      <c r="GW8" s="187">
        <v>93</v>
      </c>
      <c r="GX8" s="187">
        <v>94</v>
      </c>
      <c r="GY8" s="187">
        <v>95</v>
      </c>
      <c r="GZ8" s="187">
        <v>96</v>
      </c>
      <c r="HA8" s="187">
        <v>97</v>
      </c>
      <c r="HB8" s="187">
        <v>98</v>
      </c>
      <c r="HC8" s="187">
        <v>99</v>
      </c>
      <c r="HD8" s="187">
        <v>100</v>
      </c>
    </row>
    <row r="9" spans="1:213" ht="12.75" customHeight="1" x14ac:dyDescent="0.25">
      <c r="A9" s="335" t="str">
        <f>IF(Nom_etab="","",Nom_etab)</f>
        <v/>
      </c>
      <c r="B9" s="12">
        <v>1</v>
      </c>
      <c r="C9" s="29" t="str">
        <f>IF(Accueil!E13="","",Accueil!E13)</f>
        <v/>
      </c>
      <c r="D9" s="30" t="str">
        <f>IF(Accueil!F13="","",Accueil!F13)</f>
        <v/>
      </c>
      <c r="E9" s="103" t="str">
        <f>IF(D9="","",1)</f>
        <v/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12">
        <v>1</v>
      </c>
      <c r="DC9" s="11" t="str">
        <f>IF(D9="","",COUNTIF(F9:DA9,Accueil!$AA$28)&amp;" / "&amp;COUNTIF($F$8:$DA$8,"&gt;0")-(COUNTIF(F9:DA9,Accueil!$AF$26)))</f>
        <v/>
      </c>
      <c r="DD9" s="130" t="str">
        <f>IF(D9="","",COUNTIF(F9:DA9,Accueil!$AA$26))</f>
        <v/>
      </c>
      <c r="DE9" s="130" t="str">
        <f>IF(D9="","",COUNTIF($F$8:$DA$8,"&gt;=0")-(COUNTIF(G9:DB9,Accueil!$AF$26)))</f>
        <v/>
      </c>
      <c r="DF9" s="11" t="str">
        <f>IF(D9="","",COUNTA(F9:DA9))</f>
        <v/>
      </c>
      <c r="DG9" s="32" t="str">
        <f t="shared" ref="DG9:DG22" si="0">IF(D9="","",IF(DH9&gt;0,"ERREUR",IF(OR(DF9&lt;COUNTIF($F$8:$DA$8,"&gt;0"),DF9&gt;COUNTIF($F$8:$DA$8,"&gt;0")),"NB ITEMS",IF(DE9&lt;COUNTIF($F$8:$DA$8,"&gt;0"),"ABSENT",ROUND(DD9/DE9,3)*100&amp;" %"))))</f>
        <v/>
      </c>
      <c r="DH9" s="187">
        <f t="shared" ref="DH9:DH14" si="1">SUM(DI9:HD9)</f>
        <v>0</v>
      </c>
      <c r="DI9" s="187">
        <f>IF(ISERROR(VLOOKUP(F9,Accueil!$V$17:$V$22,1,0)),1,0)</f>
        <v>0</v>
      </c>
      <c r="DJ9" s="187">
        <f>IF(ISERROR(VLOOKUP(G9,Accueil!$V$17:$V$22,1,0)),1,0)</f>
        <v>0</v>
      </c>
      <c r="DK9" s="187">
        <f>IF(ISERROR(VLOOKUP(H9,Accueil!$V$17:$V$22,1,0)),1,0)</f>
        <v>0</v>
      </c>
      <c r="DL9" s="187">
        <f>IF(ISERROR(VLOOKUP(I9,Accueil!$V$17:$V$22,1,0)),1,0)</f>
        <v>0</v>
      </c>
      <c r="DM9" s="187">
        <f>IF(ISERROR(VLOOKUP(J9,Accueil!$V$17:$V$22,1,0)),1,0)</f>
        <v>0</v>
      </c>
      <c r="DN9" s="187">
        <f>IF(ISERROR(VLOOKUP(K9,Accueil!$V$17:$V$22,1,0)),1,0)</f>
        <v>0</v>
      </c>
      <c r="DO9" s="187">
        <f>IF(ISERROR(VLOOKUP(L9,Accueil!$V$17:$V$22,1,0)),1,0)</f>
        <v>0</v>
      </c>
      <c r="DP9" s="187">
        <f>IF(ISERROR(VLOOKUP(M9,Accueil!$V$17:$V$22,1,0)),1,0)</f>
        <v>0</v>
      </c>
      <c r="DQ9" s="187">
        <f>IF(ISERROR(VLOOKUP(N9,Accueil!$V$17:$V$22,1,0)),1,0)</f>
        <v>0</v>
      </c>
      <c r="DR9" s="187">
        <f>IF(ISERROR(VLOOKUP(O9,Accueil!$V$17:$V$22,1,0)),1,0)</f>
        <v>0</v>
      </c>
      <c r="DS9" s="187">
        <f>IF(ISERROR(VLOOKUP(P9,Accueil!$V$17:$V$22,1,0)),1,0)</f>
        <v>0</v>
      </c>
      <c r="DT9" s="187">
        <f>IF(ISERROR(VLOOKUP(Q9,Accueil!$V$17:$V$22,1,0)),1,0)</f>
        <v>0</v>
      </c>
      <c r="DU9" s="187">
        <f>IF(ISERROR(VLOOKUP(R9,Accueil!$V$17:$V$22,1,0)),1,0)</f>
        <v>0</v>
      </c>
      <c r="DV9" s="187">
        <f>IF(ISERROR(VLOOKUP(S9,Accueil!$V$17:$V$22,1,0)),1,0)</f>
        <v>0</v>
      </c>
      <c r="DW9" s="187">
        <f>IF(ISERROR(VLOOKUP(T9,Accueil!$V$17:$V$22,1,0)),1,0)</f>
        <v>0</v>
      </c>
      <c r="DX9" s="187">
        <f>IF(ISERROR(VLOOKUP(U9,Accueil!$V$17:$V$22,1,0)),1,0)</f>
        <v>0</v>
      </c>
      <c r="DY9" s="187">
        <f>IF(ISERROR(VLOOKUP(V9,Accueil!$V$17:$V$22,1,0)),1,0)</f>
        <v>0</v>
      </c>
      <c r="DZ9" s="187">
        <f>IF(ISERROR(VLOOKUP(W9,Accueil!$V$17:$V$22,1,0)),1,0)</f>
        <v>0</v>
      </c>
      <c r="EA9" s="187">
        <f>IF(ISERROR(VLOOKUP(X9,Accueil!$V$17:$V$22,1,0)),1,0)</f>
        <v>0</v>
      </c>
      <c r="EB9" s="187">
        <f>IF(ISERROR(VLOOKUP(Y9,Accueil!$V$17:$V$22,1,0)),1,0)</f>
        <v>0</v>
      </c>
      <c r="EC9" s="187">
        <f>IF(ISERROR(VLOOKUP(Z9,Accueil!$V$17:$V$22,1,0)),1,0)</f>
        <v>0</v>
      </c>
      <c r="ED9" s="187">
        <f>IF(ISERROR(VLOOKUP(AA9,Accueil!$V$17:$V$22,1,0)),1,0)</f>
        <v>0</v>
      </c>
      <c r="EE9" s="187">
        <f>IF(ISERROR(VLOOKUP(AB9,Accueil!$V$17:$V$22,1,0)),1,0)</f>
        <v>0</v>
      </c>
      <c r="EF9" s="187">
        <f>IF(ISERROR(VLOOKUP(AC9,Accueil!$V$17:$V$22,1,0)),1,0)</f>
        <v>0</v>
      </c>
      <c r="EG9" s="187">
        <f>IF(ISERROR(VLOOKUP(AD9,Accueil!$V$17:$V$22,1,0)),1,0)</f>
        <v>0</v>
      </c>
      <c r="EH9" s="187">
        <f>IF(ISERROR(VLOOKUP(AE9,Accueil!$V$17:$V$22,1,0)),1,0)</f>
        <v>0</v>
      </c>
      <c r="EI9" s="187">
        <f>IF(ISERROR(VLOOKUP(AF9,Accueil!$V$17:$V$22,1,0)),1,0)</f>
        <v>0</v>
      </c>
      <c r="EJ9" s="187">
        <f>IF(ISERROR(VLOOKUP(AG9,Accueil!$V$17:$V$22,1,0)),1,0)</f>
        <v>0</v>
      </c>
      <c r="EK9" s="187">
        <f>IF(ISERROR(VLOOKUP(AH9,Accueil!$V$17:$V$22,1,0)),1,0)</f>
        <v>0</v>
      </c>
      <c r="EL9" s="187">
        <f>IF(ISERROR(VLOOKUP(AI9,Accueil!$V$17:$V$22,1,0)),1,0)</f>
        <v>0</v>
      </c>
      <c r="EM9" s="187">
        <f>IF(ISERROR(VLOOKUP(AJ9,Accueil!$V$17:$V$22,1,0)),1,0)</f>
        <v>0</v>
      </c>
      <c r="EN9" s="187">
        <f>IF(ISERROR(VLOOKUP(AK9,Accueil!$V$17:$V$22,1,0)),1,0)</f>
        <v>0</v>
      </c>
      <c r="EO9" s="187">
        <f>IF(ISERROR(VLOOKUP(AL9,Accueil!$V$17:$V$22,1,0)),1,0)</f>
        <v>0</v>
      </c>
      <c r="EP9" s="187">
        <f>IF(ISERROR(VLOOKUP(AM9,Accueil!$V$17:$V$22,1,0)),1,0)</f>
        <v>0</v>
      </c>
      <c r="EQ9" s="187">
        <f>IF(ISERROR(VLOOKUP(AN9,Accueil!$V$17:$V$22,1,0)),1,0)</f>
        <v>0</v>
      </c>
      <c r="ER9" s="187">
        <f>IF(ISERROR(VLOOKUP(AO9,Accueil!$V$17:$V$22,1,0)),1,0)</f>
        <v>0</v>
      </c>
      <c r="ES9" s="187">
        <f>IF(ISERROR(VLOOKUP(AP9,Accueil!$V$17:$V$22,1,0)),1,0)</f>
        <v>0</v>
      </c>
      <c r="ET9" s="187">
        <f>IF(ISERROR(VLOOKUP(AQ9,Accueil!$V$17:$V$22,1,0)),1,0)</f>
        <v>0</v>
      </c>
      <c r="EU9" s="187">
        <f>IF(ISERROR(VLOOKUP(AR9,Accueil!$V$17:$V$22,1,0)),1,0)</f>
        <v>0</v>
      </c>
      <c r="EV9" s="187">
        <f>IF(ISERROR(VLOOKUP(AS9,Accueil!$V$17:$V$22,1,0)),1,0)</f>
        <v>0</v>
      </c>
      <c r="EW9" s="187">
        <f>IF(ISERROR(VLOOKUP(AT9,Accueil!$V$17:$V$22,1,0)),1,0)</f>
        <v>0</v>
      </c>
      <c r="EX9" s="187">
        <f>IF(ISERROR(VLOOKUP(AU9,Accueil!$V$17:$V$22,1,0)),1,0)</f>
        <v>0</v>
      </c>
      <c r="EY9" s="187">
        <f>IF(ISERROR(VLOOKUP(AV9,Accueil!$V$17:$V$22,1,0)),1,0)</f>
        <v>0</v>
      </c>
      <c r="EZ9" s="187">
        <f>IF(ISERROR(VLOOKUP(AW9,Accueil!$V$17:$V$22,1,0)),1,0)</f>
        <v>0</v>
      </c>
      <c r="FA9" s="187">
        <f>IF(ISERROR(VLOOKUP(AX9,Accueil!$V$17:$V$22,1,0)),1,0)</f>
        <v>0</v>
      </c>
      <c r="FB9" s="187">
        <f>IF(ISERROR(VLOOKUP(AY9,Accueil!$V$17:$V$22,1,0)),1,0)</f>
        <v>0</v>
      </c>
      <c r="FC9" s="187">
        <f>IF(ISERROR(VLOOKUP(AZ9,Accueil!$V$17:$V$22,1,0)),1,0)</f>
        <v>0</v>
      </c>
      <c r="FD9" s="187">
        <f>IF(ISERROR(VLOOKUP(BA9,Accueil!$V$17:$V$22,1,0)),1,0)</f>
        <v>0</v>
      </c>
      <c r="FE9" s="187">
        <f>IF(ISERROR(VLOOKUP(BB9,Accueil!$V$17:$V$22,1,0)),1,0)</f>
        <v>0</v>
      </c>
      <c r="FF9" s="187">
        <f>IF(ISERROR(VLOOKUP(BC9,Accueil!$V$17:$V$22,1,0)),1,0)</f>
        <v>0</v>
      </c>
      <c r="FG9" s="187">
        <f>IF(ISERROR(VLOOKUP(BD9,Accueil!$V$17:$V$22,1,0)),1,0)</f>
        <v>0</v>
      </c>
      <c r="FH9" s="187">
        <f>IF(ISERROR(VLOOKUP(BE9,Accueil!$V$17:$V$22,1,0)),1,0)</f>
        <v>0</v>
      </c>
      <c r="FI9" s="187">
        <f>IF(ISERROR(VLOOKUP(BF9,Accueil!$V$17:$V$22,1,0)),1,0)</f>
        <v>0</v>
      </c>
      <c r="FJ9" s="187">
        <f>IF(ISERROR(VLOOKUP(BG9,Accueil!$V$17:$V$22,1,0)),1,0)</f>
        <v>0</v>
      </c>
      <c r="FK9" s="187">
        <f>IF(ISERROR(VLOOKUP(BH9,Accueil!$V$17:$V$22,1,0)),1,0)</f>
        <v>0</v>
      </c>
      <c r="FL9" s="187">
        <f>IF(ISERROR(VLOOKUP(BI9,Accueil!$V$17:$V$22,1,0)),1,0)</f>
        <v>0</v>
      </c>
      <c r="FM9" s="187">
        <f>IF(ISERROR(VLOOKUP(BJ9,Accueil!$V$17:$V$22,1,0)),1,0)</f>
        <v>0</v>
      </c>
      <c r="FN9" s="187">
        <f>IF(ISERROR(VLOOKUP(BK9,Accueil!$V$17:$V$22,1,0)),1,0)</f>
        <v>0</v>
      </c>
      <c r="FO9" s="187">
        <f>IF(ISERROR(VLOOKUP(BL9,Accueil!$V$17:$V$22,1,0)),1,0)</f>
        <v>0</v>
      </c>
      <c r="FP9" s="187">
        <f>IF(ISERROR(VLOOKUP(BM9,Accueil!$V$17:$V$22,1,0)),1,0)</f>
        <v>0</v>
      </c>
      <c r="FQ9" s="187">
        <f>IF(ISERROR(VLOOKUP(BN9,Accueil!$V$17:$V$22,1,0)),1,0)</f>
        <v>0</v>
      </c>
      <c r="FR9" s="187">
        <f>IF(ISERROR(VLOOKUP(BO9,Accueil!$V$17:$V$22,1,0)),1,0)</f>
        <v>0</v>
      </c>
      <c r="FS9" s="187">
        <f>IF(ISERROR(VLOOKUP(BP9,Accueil!$V$17:$V$22,1,0)),1,0)</f>
        <v>0</v>
      </c>
      <c r="FT9" s="187">
        <f>IF(ISERROR(VLOOKUP(BQ9,Accueil!$V$17:$V$22,1,0)),1,0)</f>
        <v>0</v>
      </c>
      <c r="FU9" s="187">
        <f>IF(ISERROR(VLOOKUP(BR9,Accueil!$V$17:$V$22,1,0)),1,0)</f>
        <v>0</v>
      </c>
      <c r="FV9" s="187">
        <f>IF(ISERROR(VLOOKUP(BS9,Accueil!$V$17:$V$22,1,0)),1,0)</f>
        <v>0</v>
      </c>
      <c r="FW9" s="187">
        <f>IF(ISERROR(VLOOKUP(BT9,Accueil!$V$17:$V$22,1,0)),1,0)</f>
        <v>0</v>
      </c>
      <c r="FX9" s="187">
        <f>IF(ISERROR(VLOOKUP(BU9,Accueil!$V$17:$V$22,1,0)),1,0)</f>
        <v>0</v>
      </c>
      <c r="FY9" s="187">
        <f>IF(ISERROR(VLOOKUP(BV9,Accueil!$V$17:$V$22,1,0)),1,0)</f>
        <v>0</v>
      </c>
      <c r="FZ9" s="187">
        <f>IF(ISERROR(VLOOKUP(BW9,Accueil!$V$17:$V$22,1,0)),1,0)</f>
        <v>0</v>
      </c>
      <c r="GA9" s="187">
        <f>IF(ISERROR(VLOOKUP(BX9,Accueil!$V$17:$V$22,1,0)),1,0)</f>
        <v>0</v>
      </c>
      <c r="GB9" s="187">
        <f>IF(ISERROR(VLOOKUP(BY9,Accueil!$V$17:$V$22,1,0)),1,0)</f>
        <v>0</v>
      </c>
      <c r="GC9" s="187">
        <f>IF(ISERROR(VLOOKUP(BZ9,Accueil!$V$17:$V$22,1,0)),1,0)</f>
        <v>0</v>
      </c>
      <c r="GD9" s="187">
        <f>IF(ISERROR(VLOOKUP(CA9,Accueil!$V$17:$V$22,1,0)),1,0)</f>
        <v>0</v>
      </c>
      <c r="GE9" s="187">
        <f>IF(ISERROR(VLOOKUP(CB9,Accueil!$V$17:$V$22,1,0)),1,0)</f>
        <v>0</v>
      </c>
      <c r="GF9" s="187">
        <f>IF(ISERROR(VLOOKUP(CC9,Accueil!$V$17:$V$22,1,0)),1,0)</f>
        <v>0</v>
      </c>
      <c r="GG9" s="187">
        <f>IF(ISERROR(VLOOKUP(CD9,Accueil!$V$17:$V$22,1,0)),1,0)</f>
        <v>0</v>
      </c>
      <c r="GH9" s="187">
        <f>IF(ISERROR(VLOOKUP(CE9,Accueil!$V$17:$V$22,1,0)),1,0)</f>
        <v>0</v>
      </c>
      <c r="GI9" s="187">
        <f>IF(ISERROR(VLOOKUP(CF9,Accueil!$V$17:$V$22,1,0)),1,0)</f>
        <v>0</v>
      </c>
      <c r="GJ9" s="187">
        <f>IF(ISERROR(VLOOKUP(CG9,Accueil!$V$17:$V$22,1,0)),1,0)</f>
        <v>0</v>
      </c>
      <c r="GK9" s="187">
        <f>IF(ISERROR(VLOOKUP(CH9,Accueil!$V$17:$V$22,1,0)),1,0)</f>
        <v>0</v>
      </c>
      <c r="GL9" s="187">
        <f>IF(ISERROR(VLOOKUP(CI9,Accueil!$V$17:$V$22,1,0)),1,0)</f>
        <v>0</v>
      </c>
      <c r="GM9" s="187">
        <f>IF(ISERROR(VLOOKUP(CJ9,Accueil!$V$17:$V$22,1,0)),1,0)</f>
        <v>0</v>
      </c>
      <c r="GN9" s="187">
        <f>IF(ISERROR(VLOOKUP(CK9,Accueil!$V$17:$V$22,1,0)),1,0)</f>
        <v>0</v>
      </c>
      <c r="GO9" s="187">
        <f>IF(ISERROR(VLOOKUP(CL9,Accueil!$V$17:$V$22,1,0)),1,0)</f>
        <v>0</v>
      </c>
      <c r="GP9" s="187">
        <f>IF(ISERROR(VLOOKUP(CM9,Accueil!$V$17:$V$22,1,0)),1,0)</f>
        <v>0</v>
      </c>
      <c r="GQ9" s="187">
        <f>IF(ISERROR(VLOOKUP(CN9,Accueil!$V$17:$V$22,1,0)),1,0)</f>
        <v>0</v>
      </c>
      <c r="GR9" s="187">
        <f>IF(ISERROR(VLOOKUP(CO9,Accueil!$V$17:$V$22,1,0)),1,0)</f>
        <v>0</v>
      </c>
      <c r="GS9" s="187">
        <f>IF(ISERROR(VLOOKUP(CP9,Accueil!$V$17:$V$22,1,0)),1,0)</f>
        <v>0</v>
      </c>
      <c r="GT9" s="187">
        <f>IF(ISERROR(VLOOKUP(CQ9,Accueil!$V$17:$V$22,1,0)),1,0)</f>
        <v>0</v>
      </c>
      <c r="GU9" s="187">
        <f>IF(ISERROR(VLOOKUP(CR9,Accueil!$V$17:$V$22,1,0)),1,0)</f>
        <v>0</v>
      </c>
      <c r="GV9" s="187">
        <f>IF(ISERROR(VLOOKUP(CS9,Accueil!$V$17:$V$22,1,0)),1,0)</f>
        <v>0</v>
      </c>
      <c r="GW9" s="187">
        <f>IF(ISERROR(VLOOKUP(CT9,Accueil!$V$17:$V$22,1,0)),1,0)</f>
        <v>0</v>
      </c>
      <c r="GX9" s="187">
        <f>IF(ISERROR(VLOOKUP(CU9,Accueil!$V$17:$V$22,1,0)),1,0)</f>
        <v>0</v>
      </c>
      <c r="GY9" s="187">
        <f>IF(ISERROR(VLOOKUP(CV9,Accueil!$V$17:$V$22,1,0)),1,0)</f>
        <v>0</v>
      </c>
      <c r="GZ9" s="187">
        <f>IF(ISERROR(VLOOKUP(CW9,Accueil!$V$17:$V$22,1,0)),1,0)</f>
        <v>0</v>
      </c>
      <c r="HA9" s="187">
        <f>IF(ISERROR(VLOOKUP(CX9,Accueil!$V$17:$V$22,1,0)),1,0)</f>
        <v>0</v>
      </c>
      <c r="HB9" s="187">
        <f>IF(ISERROR(VLOOKUP(CY9,Accueil!$V$17:$V$22,1,0)),1,0)</f>
        <v>0</v>
      </c>
      <c r="HC9" s="187">
        <f>IF(ISERROR(VLOOKUP(CZ9,Accueil!$V$17:$V$22,1,0)),1,0)</f>
        <v>0</v>
      </c>
      <c r="HD9" s="187">
        <f>IF(ISERROR(VLOOKUP(DA9,Accueil!$V$17:$V$22,1,0)),1,0)</f>
        <v>0</v>
      </c>
    </row>
    <row r="10" spans="1:213" ht="12.75" customHeight="1" x14ac:dyDescent="0.25">
      <c r="A10" s="336"/>
      <c r="B10" s="12">
        <v>2</v>
      </c>
      <c r="C10" s="29" t="str">
        <f>IF(Accueil!E14="","",Accueil!E14)</f>
        <v/>
      </c>
      <c r="D10" s="30" t="str">
        <f>IF(Accueil!F14="","",Accueil!F14)</f>
        <v/>
      </c>
      <c r="E10" s="103" t="str">
        <f t="shared" ref="E10:E48" si="2">IF(D10="","",1)</f>
        <v/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12">
        <v>2</v>
      </c>
      <c r="DC10" s="11" t="str">
        <f>IF(D10="","",COUNTIF(F10:DA10,Accueil!$AA$28)&amp;" / "&amp;COUNTIF($F$8:$DA$8,"&gt;0")-(COUNTIF(F10:DA10,Accueil!$AF$26)))</f>
        <v/>
      </c>
      <c r="DD10" s="130" t="str">
        <f>IF(D10="","",COUNTIF(F10:DA10,Accueil!$AA$26))</f>
        <v/>
      </c>
      <c r="DE10" s="130" t="str">
        <f>IF(D10="","",COUNTIF($F$8:$DA$8,"&gt;0")-(COUNTIF(F10:DA10,Accueil!$AF$26)))</f>
        <v/>
      </c>
      <c r="DF10" s="11" t="str">
        <f t="shared" ref="DF10:DF48" si="3">IF(D10="","",COUNTA(F10:DA10))</f>
        <v/>
      </c>
      <c r="DG10" s="32" t="str">
        <f t="shared" si="0"/>
        <v/>
      </c>
      <c r="DH10" s="187">
        <f t="shared" si="1"/>
        <v>0</v>
      </c>
      <c r="DI10" s="187">
        <f>IF(ISERROR(VLOOKUP(F10,Accueil!$V$17:$V$22,1,0)),1,0)</f>
        <v>0</v>
      </c>
      <c r="DJ10" s="187">
        <f>IF(ISERROR(VLOOKUP(G10,Accueil!$V$17:$V$22,1,0)),1,0)</f>
        <v>0</v>
      </c>
      <c r="DK10" s="187">
        <f>IF(ISERROR(VLOOKUP(H10,Accueil!$V$17:$V$22,1,0)),1,0)</f>
        <v>0</v>
      </c>
      <c r="DL10" s="187">
        <f>IF(ISERROR(VLOOKUP(I10,Accueil!$V$17:$V$22,1,0)),1,0)</f>
        <v>0</v>
      </c>
      <c r="DM10" s="187">
        <f>IF(ISERROR(VLOOKUP(J10,Accueil!$V$17:$V$22,1,0)),1,0)</f>
        <v>0</v>
      </c>
      <c r="DN10" s="187">
        <f>IF(ISERROR(VLOOKUP(K10,Accueil!$V$17:$V$22,1,0)),1,0)</f>
        <v>0</v>
      </c>
      <c r="DO10" s="187">
        <f>IF(ISERROR(VLOOKUP(L10,Accueil!$V$17:$V$22,1,0)),1,0)</f>
        <v>0</v>
      </c>
      <c r="DP10" s="187">
        <f>IF(ISERROR(VLOOKUP(M10,Accueil!$V$17:$V$22,1,0)),1,0)</f>
        <v>0</v>
      </c>
      <c r="DQ10" s="187">
        <f>IF(ISERROR(VLOOKUP(N10,Accueil!$V$17:$V$22,1,0)),1,0)</f>
        <v>0</v>
      </c>
      <c r="DR10" s="187">
        <f>IF(ISERROR(VLOOKUP(O10,Accueil!$V$17:$V$22,1,0)),1,0)</f>
        <v>0</v>
      </c>
      <c r="DS10" s="187">
        <f>IF(ISERROR(VLOOKUP(P10,Accueil!$V$17:$V$22,1,0)),1,0)</f>
        <v>0</v>
      </c>
      <c r="DT10" s="187">
        <f>IF(ISERROR(VLOOKUP(Q10,Accueil!$V$17:$V$22,1,0)),1,0)</f>
        <v>0</v>
      </c>
      <c r="DU10" s="187">
        <f>IF(ISERROR(VLOOKUP(R10,Accueil!$V$17:$V$22,1,0)),1,0)</f>
        <v>0</v>
      </c>
      <c r="DV10" s="187">
        <f>IF(ISERROR(VLOOKUP(S10,Accueil!$V$17:$V$22,1,0)),1,0)</f>
        <v>0</v>
      </c>
      <c r="DW10" s="187">
        <f>IF(ISERROR(VLOOKUP(T10,Accueil!$V$17:$V$22,1,0)),1,0)</f>
        <v>0</v>
      </c>
      <c r="DX10" s="187">
        <f>IF(ISERROR(VLOOKUP(U10,Accueil!$V$17:$V$22,1,0)),1,0)</f>
        <v>0</v>
      </c>
      <c r="DY10" s="187">
        <f>IF(ISERROR(VLOOKUP(V10,Accueil!$V$17:$V$22,1,0)),1,0)</f>
        <v>0</v>
      </c>
      <c r="DZ10" s="187">
        <f>IF(ISERROR(VLOOKUP(W10,Accueil!$V$17:$V$22,1,0)),1,0)</f>
        <v>0</v>
      </c>
      <c r="EA10" s="187">
        <f>IF(ISERROR(VLOOKUP(X10,Accueil!$V$17:$V$22,1,0)),1,0)</f>
        <v>0</v>
      </c>
      <c r="EB10" s="187">
        <f>IF(ISERROR(VLOOKUP(Y10,Accueil!$V$17:$V$22,1,0)),1,0)</f>
        <v>0</v>
      </c>
      <c r="EC10" s="187">
        <f>IF(ISERROR(VLOOKUP(Z10,Accueil!$V$17:$V$22,1,0)),1,0)</f>
        <v>0</v>
      </c>
      <c r="ED10" s="187">
        <f>IF(ISERROR(VLOOKUP(AA10,Accueil!$V$17:$V$22,1,0)),1,0)</f>
        <v>0</v>
      </c>
      <c r="EE10" s="187">
        <f>IF(ISERROR(VLOOKUP(AB10,Accueil!$V$17:$V$22,1,0)),1,0)</f>
        <v>0</v>
      </c>
      <c r="EF10" s="187">
        <f>IF(ISERROR(VLOOKUP(AC10,Accueil!$V$17:$V$22,1,0)),1,0)</f>
        <v>0</v>
      </c>
      <c r="EG10" s="187">
        <f>IF(ISERROR(VLOOKUP(AD10,Accueil!$V$17:$V$22,1,0)),1,0)</f>
        <v>0</v>
      </c>
      <c r="EH10" s="187">
        <f>IF(ISERROR(VLOOKUP(AE10,Accueil!$V$17:$V$22,1,0)),1,0)</f>
        <v>0</v>
      </c>
      <c r="EI10" s="187">
        <f>IF(ISERROR(VLOOKUP(AF10,Accueil!$V$17:$V$22,1,0)),1,0)</f>
        <v>0</v>
      </c>
      <c r="EJ10" s="187">
        <f>IF(ISERROR(VLOOKUP(AG10,Accueil!$V$17:$V$22,1,0)),1,0)</f>
        <v>0</v>
      </c>
      <c r="EK10" s="187">
        <f>IF(ISERROR(VLOOKUP(AH10,Accueil!$V$17:$V$22,1,0)),1,0)</f>
        <v>0</v>
      </c>
      <c r="EL10" s="187">
        <f>IF(ISERROR(VLOOKUP(AI10,Accueil!$V$17:$V$22,1,0)),1,0)</f>
        <v>0</v>
      </c>
      <c r="EM10" s="187">
        <f>IF(ISERROR(VLOOKUP(AJ10,Accueil!$V$17:$V$22,1,0)),1,0)</f>
        <v>0</v>
      </c>
      <c r="EN10" s="187">
        <f>IF(ISERROR(VLOOKUP(AK10,Accueil!$V$17:$V$22,1,0)),1,0)</f>
        <v>0</v>
      </c>
      <c r="EO10" s="187">
        <f>IF(ISERROR(VLOOKUP(AL10,Accueil!$V$17:$V$22,1,0)),1,0)</f>
        <v>0</v>
      </c>
      <c r="EP10" s="187">
        <f>IF(ISERROR(VLOOKUP(AM10,Accueil!$V$17:$V$22,1,0)),1,0)</f>
        <v>0</v>
      </c>
      <c r="EQ10" s="187">
        <f>IF(ISERROR(VLOOKUP(AN10,Accueil!$V$17:$V$22,1,0)),1,0)</f>
        <v>0</v>
      </c>
      <c r="ER10" s="187">
        <f>IF(ISERROR(VLOOKUP(AO10,Accueil!$V$17:$V$22,1,0)),1,0)</f>
        <v>0</v>
      </c>
      <c r="ES10" s="187">
        <f>IF(ISERROR(VLOOKUP(AP10,Accueil!$V$17:$V$22,1,0)),1,0)</f>
        <v>0</v>
      </c>
      <c r="ET10" s="187">
        <f>IF(ISERROR(VLOOKUP(AQ10,Accueil!$V$17:$V$22,1,0)),1,0)</f>
        <v>0</v>
      </c>
      <c r="EU10" s="187">
        <f>IF(ISERROR(VLOOKUP(AR10,Accueil!$V$17:$V$22,1,0)),1,0)</f>
        <v>0</v>
      </c>
      <c r="EV10" s="187">
        <f>IF(ISERROR(VLOOKUP(AS10,Accueil!$V$17:$V$22,1,0)),1,0)</f>
        <v>0</v>
      </c>
      <c r="EW10" s="187">
        <f>IF(ISERROR(VLOOKUP(AT10,Accueil!$V$17:$V$22,1,0)),1,0)</f>
        <v>0</v>
      </c>
      <c r="EX10" s="187">
        <f>IF(ISERROR(VLOOKUP(AU10,Accueil!$V$17:$V$22,1,0)),1,0)</f>
        <v>0</v>
      </c>
      <c r="EY10" s="187">
        <f>IF(ISERROR(VLOOKUP(AV10,Accueil!$V$17:$V$22,1,0)),1,0)</f>
        <v>0</v>
      </c>
      <c r="EZ10" s="187">
        <f>IF(ISERROR(VLOOKUP(AW10,Accueil!$V$17:$V$22,1,0)),1,0)</f>
        <v>0</v>
      </c>
      <c r="FA10" s="187">
        <f>IF(ISERROR(VLOOKUP(AX10,Accueil!$V$17:$V$22,1,0)),1,0)</f>
        <v>0</v>
      </c>
      <c r="FB10" s="187">
        <f>IF(ISERROR(VLOOKUP(AY10,Accueil!$V$17:$V$22,1,0)),1,0)</f>
        <v>0</v>
      </c>
      <c r="FC10" s="187">
        <f>IF(ISERROR(VLOOKUP(AZ10,Accueil!$V$17:$V$22,1,0)),1,0)</f>
        <v>0</v>
      </c>
      <c r="FD10" s="187">
        <f>IF(ISERROR(VLOOKUP(BA10,Accueil!$V$17:$V$22,1,0)),1,0)</f>
        <v>0</v>
      </c>
      <c r="FE10" s="187">
        <f>IF(ISERROR(VLOOKUP(BB10,Accueil!$V$17:$V$22,1,0)),1,0)</f>
        <v>0</v>
      </c>
      <c r="FF10" s="187">
        <f>IF(ISERROR(VLOOKUP(BC10,Accueil!$V$17:$V$22,1,0)),1,0)</f>
        <v>0</v>
      </c>
      <c r="FG10" s="187">
        <f>IF(ISERROR(VLOOKUP(BD10,Accueil!$V$17:$V$22,1,0)),1,0)</f>
        <v>0</v>
      </c>
      <c r="FH10" s="187">
        <f>IF(ISERROR(VLOOKUP(BE10,Accueil!$V$17:$V$22,1,0)),1,0)</f>
        <v>0</v>
      </c>
      <c r="FI10" s="187">
        <f>IF(ISERROR(VLOOKUP(BF10,Accueil!$V$17:$V$22,1,0)),1,0)</f>
        <v>0</v>
      </c>
      <c r="FJ10" s="187">
        <f>IF(ISERROR(VLOOKUP(BG10,Accueil!$V$17:$V$22,1,0)),1,0)</f>
        <v>0</v>
      </c>
      <c r="FK10" s="187">
        <f>IF(ISERROR(VLOOKUP(BH10,Accueil!$V$17:$V$22,1,0)),1,0)</f>
        <v>0</v>
      </c>
      <c r="FL10" s="187">
        <f>IF(ISERROR(VLOOKUP(BI10,Accueil!$V$17:$V$22,1,0)),1,0)</f>
        <v>0</v>
      </c>
      <c r="FM10" s="187">
        <f>IF(ISERROR(VLOOKUP(BJ10,Accueil!$V$17:$V$22,1,0)),1,0)</f>
        <v>0</v>
      </c>
      <c r="FN10" s="187">
        <f>IF(ISERROR(VLOOKUP(BK10,Accueil!$V$17:$V$22,1,0)),1,0)</f>
        <v>0</v>
      </c>
      <c r="FO10" s="187">
        <f>IF(ISERROR(VLOOKUP(BL10,Accueil!$V$17:$V$22,1,0)),1,0)</f>
        <v>0</v>
      </c>
      <c r="FP10" s="187">
        <f>IF(ISERROR(VLOOKUP(BM10,Accueil!$V$17:$V$22,1,0)),1,0)</f>
        <v>0</v>
      </c>
      <c r="FQ10" s="187">
        <f>IF(ISERROR(VLOOKUP(BN10,Accueil!$V$17:$V$22,1,0)),1,0)</f>
        <v>0</v>
      </c>
      <c r="FR10" s="187">
        <f>IF(ISERROR(VLOOKUP(BO10,Accueil!$V$17:$V$22,1,0)),1,0)</f>
        <v>0</v>
      </c>
      <c r="FS10" s="187">
        <f>IF(ISERROR(VLOOKUP(BP10,Accueil!$V$17:$V$22,1,0)),1,0)</f>
        <v>0</v>
      </c>
      <c r="FT10" s="187">
        <f>IF(ISERROR(VLOOKUP(BQ10,Accueil!$V$17:$V$22,1,0)),1,0)</f>
        <v>0</v>
      </c>
      <c r="FU10" s="187">
        <f>IF(ISERROR(VLOOKUP(BR10,Accueil!$V$17:$V$22,1,0)),1,0)</f>
        <v>0</v>
      </c>
      <c r="FV10" s="187">
        <f>IF(ISERROR(VLOOKUP(BS10,Accueil!$V$17:$V$22,1,0)),1,0)</f>
        <v>0</v>
      </c>
      <c r="FW10" s="187">
        <f>IF(ISERROR(VLOOKUP(BT10,Accueil!$V$17:$V$22,1,0)),1,0)</f>
        <v>0</v>
      </c>
      <c r="FX10" s="187">
        <f>IF(ISERROR(VLOOKUP(BU10,Accueil!$V$17:$V$22,1,0)),1,0)</f>
        <v>0</v>
      </c>
      <c r="FY10" s="187">
        <f>IF(ISERROR(VLOOKUP(BV10,Accueil!$V$17:$V$22,1,0)),1,0)</f>
        <v>0</v>
      </c>
      <c r="FZ10" s="187">
        <f>IF(ISERROR(VLOOKUP(BW10,Accueil!$V$17:$V$22,1,0)),1,0)</f>
        <v>0</v>
      </c>
      <c r="GA10" s="187">
        <f>IF(ISERROR(VLOOKUP(BX10,Accueil!$V$17:$V$22,1,0)),1,0)</f>
        <v>0</v>
      </c>
      <c r="GB10" s="187">
        <f>IF(ISERROR(VLOOKUP(BY10,Accueil!$V$17:$V$22,1,0)),1,0)</f>
        <v>0</v>
      </c>
      <c r="GC10" s="187">
        <f>IF(ISERROR(VLOOKUP(BZ10,Accueil!$V$17:$V$22,1,0)),1,0)</f>
        <v>0</v>
      </c>
      <c r="GD10" s="187">
        <f>IF(ISERROR(VLOOKUP(CA10,Accueil!$V$17:$V$22,1,0)),1,0)</f>
        <v>0</v>
      </c>
      <c r="GE10" s="187">
        <f>IF(ISERROR(VLOOKUP(CB10,Accueil!$V$17:$V$22,1,0)),1,0)</f>
        <v>0</v>
      </c>
      <c r="GF10" s="187">
        <f>IF(ISERROR(VLOOKUP(CC10,Accueil!$V$17:$V$22,1,0)),1,0)</f>
        <v>0</v>
      </c>
      <c r="GG10" s="187">
        <f>IF(ISERROR(VLOOKUP(CD10,Accueil!$V$17:$V$22,1,0)),1,0)</f>
        <v>0</v>
      </c>
      <c r="GH10" s="187">
        <f>IF(ISERROR(VLOOKUP(CE10,Accueil!$V$17:$V$22,1,0)),1,0)</f>
        <v>0</v>
      </c>
      <c r="GI10" s="187">
        <f>IF(ISERROR(VLOOKUP(CF10,Accueil!$V$17:$V$22,1,0)),1,0)</f>
        <v>0</v>
      </c>
      <c r="GJ10" s="187">
        <f>IF(ISERROR(VLOOKUP(CG10,Accueil!$V$17:$V$22,1,0)),1,0)</f>
        <v>0</v>
      </c>
      <c r="GK10" s="187">
        <f>IF(ISERROR(VLOOKUP(CH10,Accueil!$V$17:$V$22,1,0)),1,0)</f>
        <v>0</v>
      </c>
      <c r="GL10" s="187">
        <f>IF(ISERROR(VLOOKUP(CI10,Accueil!$V$17:$V$22,1,0)),1,0)</f>
        <v>0</v>
      </c>
      <c r="GM10" s="187">
        <f>IF(ISERROR(VLOOKUP(CJ10,Accueil!$V$17:$V$22,1,0)),1,0)</f>
        <v>0</v>
      </c>
      <c r="GN10" s="187">
        <f>IF(ISERROR(VLOOKUP(CK10,Accueil!$V$17:$V$22,1,0)),1,0)</f>
        <v>0</v>
      </c>
      <c r="GO10" s="187">
        <f>IF(ISERROR(VLOOKUP(CL10,Accueil!$V$17:$V$22,1,0)),1,0)</f>
        <v>0</v>
      </c>
      <c r="GP10" s="187">
        <f>IF(ISERROR(VLOOKUP(CM10,Accueil!$V$17:$V$22,1,0)),1,0)</f>
        <v>0</v>
      </c>
      <c r="GQ10" s="187">
        <f>IF(ISERROR(VLOOKUP(CN10,Accueil!$V$17:$V$22,1,0)),1,0)</f>
        <v>0</v>
      </c>
      <c r="GR10" s="187">
        <f>IF(ISERROR(VLOOKUP(CO10,Accueil!$V$17:$V$22,1,0)),1,0)</f>
        <v>0</v>
      </c>
      <c r="GS10" s="187">
        <f>IF(ISERROR(VLOOKUP(CP10,Accueil!$V$17:$V$22,1,0)),1,0)</f>
        <v>0</v>
      </c>
      <c r="GT10" s="187">
        <f>IF(ISERROR(VLOOKUP(CQ10,Accueil!$V$17:$V$22,1,0)),1,0)</f>
        <v>0</v>
      </c>
      <c r="GU10" s="187">
        <f>IF(ISERROR(VLOOKUP(CR10,Accueil!$V$17:$V$22,1,0)),1,0)</f>
        <v>0</v>
      </c>
      <c r="GV10" s="187">
        <f>IF(ISERROR(VLOOKUP(CS10,Accueil!$V$17:$V$22,1,0)),1,0)</f>
        <v>0</v>
      </c>
      <c r="GW10" s="187">
        <f>IF(ISERROR(VLOOKUP(CT10,Accueil!$V$17:$V$22,1,0)),1,0)</f>
        <v>0</v>
      </c>
      <c r="GX10" s="187">
        <f>IF(ISERROR(VLOOKUP(CU10,Accueil!$V$17:$V$22,1,0)),1,0)</f>
        <v>0</v>
      </c>
      <c r="GY10" s="187">
        <f>IF(ISERROR(VLOOKUP(CV10,Accueil!$V$17:$V$22,1,0)),1,0)</f>
        <v>0</v>
      </c>
      <c r="GZ10" s="187">
        <f>IF(ISERROR(VLOOKUP(CW10,Accueil!$V$17:$V$22,1,0)),1,0)</f>
        <v>0</v>
      </c>
      <c r="HA10" s="187">
        <f>IF(ISERROR(VLOOKUP(CX10,Accueil!$V$17:$V$22,1,0)),1,0)</f>
        <v>0</v>
      </c>
      <c r="HB10" s="187">
        <f>IF(ISERROR(VLOOKUP(CY10,Accueil!$V$17:$V$22,1,0)),1,0)</f>
        <v>0</v>
      </c>
      <c r="HC10" s="187">
        <f>IF(ISERROR(VLOOKUP(CZ10,Accueil!$V$17:$V$22,1,0)),1,0)</f>
        <v>0</v>
      </c>
      <c r="HD10" s="187">
        <f>IF(ISERROR(VLOOKUP(DA10,Accueil!$V$17:$V$22,1,0)),1,0)</f>
        <v>0</v>
      </c>
    </row>
    <row r="11" spans="1:213" ht="12.75" customHeight="1" x14ac:dyDescent="0.25">
      <c r="A11" s="336"/>
      <c r="B11" s="12">
        <v>3</v>
      </c>
      <c r="C11" s="29" t="str">
        <f>IF(Accueil!E15="","",Accueil!E15)</f>
        <v/>
      </c>
      <c r="D11" s="30" t="str">
        <f>IF(Accueil!F15="","",Accueil!F15)</f>
        <v/>
      </c>
      <c r="E11" s="103" t="str">
        <f t="shared" si="2"/>
        <v/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12">
        <v>3</v>
      </c>
      <c r="DC11" s="11" t="str">
        <f>IF(D11="","",COUNTIF(F11:DA11,Accueil!$AA$28)&amp;" / "&amp;COUNTIF($F$8:$DA$8,"&gt;0")-(COUNTIF(F11:DA11,Accueil!$AF$26)))</f>
        <v/>
      </c>
      <c r="DD11" s="130" t="str">
        <f>IF(D11="","",COUNTIF(F11:DA11,Accueil!$AA$26))</f>
        <v/>
      </c>
      <c r="DE11" s="130" t="str">
        <f>IF(D11="","",COUNTIF($F$8:$DA$8,"&gt;0")-(COUNTIF(F11:DA11,Accueil!$AF$26)))</f>
        <v/>
      </c>
      <c r="DF11" s="11" t="str">
        <f t="shared" si="3"/>
        <v/>
      </c>
      <c r="DG11" s="32" t="str">
        <f t="shared" si="0"/>
        <v/>
      </c>
      <c r="DH11" s="187">
        <f t="shared" si="1"/>
        <v>0</v>
      </c>
      <c r="DI11" s="187">
        <f>IF(ISERROR(VLOOKUP(F11,Accueil!$V$17:$V$22,1,0)),1,0)</f>
        <v>0</v>
      </c>
      <c r="DJ11" s="187">
        <f>IF(ISERROR(VLOOKUP(G11,Accueil!$V$17:$V$22,1,0)),1,0)</f>
        <v>0</v>
      </c>
      <c r="DK11" s="187">
        <f>IF(ISERROR(VLOOKUP(H11,Accueil!$V$17:$V$22,1,0)),1,0)</f>
        <v>0</v>
      </c>
      <c r="DL11" s="187">
        <f>IF(ISERROR(VLOOKUP(I11,Accueil!$V$17:$V$22,1,0)),1,0)</f>
        <v>0</v>
      </c>
      <c r="DM11" s="187">
        <f>IF(ISERROR(VLOOKUP(J11,Accueil!$V$17:$V$22,1,0)),1,0)</f>
        <v>0</v>
      </c>
      <c r="DN11" s="187">
        <f>IF(ISERROR(VLOOKUP(K11,Accueil!$V$17:$V$22,1,0)),1,0)</f>
        <v>0</v>
      </c>
      <c r="DO11" s="187">
        <f>IF(ISERROR(VLOOKUP(L11,Accueil!$V$17:$V$22,1,0)),1,0)</f>
        <v>0</v>
      </c>
      <c r="DP11" s="187">
        <f>IF(ISERROR(VLOOKUP(M11,Accueil!$V$17:$V$22,1,0)),1,0)</f>
        <v>0</v>
      </c>
      <c r="DQ11" s="187">
        <f>IF(ISERROR(VLOOKUP(N11,Accueil!$V$17:$V$22,1,0)),1,0)</f>
        <v>0</v>
      </c>
      <c r="DR11" s="187">
        <f>IF(ISERROR(VLOOKUP(O11,Accueil!$V$17:$V$22,1,0)),1,0)</f>
        <v>0</v>
      </c>
      <c r="DS11" s="187">
        <f>IF(ISERROR(VLOOKUP(P11,Accueil!$V$17:$V$22,1,0)),1,0)</f>
        <v>0</v>
      </c>
      <c r="DT11" s="187">
        <f>IF(ISERROR(VLOOKUP(Q11,Accueil!$V$17:$V$22,1,0)),1,0)</f>
        <v>0</v>
      </c>
      <c r="DU11" s="187">
        <f>IF(ISERROR(VLOOKUP(R11,Accueil!$V$17:$V$22,1,0)),1,0)</f>
        <v>0</v>
      </c>
      <c r="DV11" s="187">
        <f>IF(ISERROR(VLOOKUP(S11,Accueil!$V$17:$V$22,1,0)),1,0)</f>
        <v>0</v>
      </c>
      <c r="DW11" s="187">
        <f>IF(ISERROR(VLOOKUP(T11,Accueil!$V$17:$V$22,1,0)),1,0)</f>
        <v>0</v>
      </c>
      <c r="DX11" s="187">
        <f>IF(ISERROR(VLOOKUP(U11,Accueil!$V$17:$V$22,1,0)),1,0)</f>
        <v>0</v>
      </c>
      <c r="DY11" s="187">
        <f>IF(ISERROR(VLOOKUP(V11,Accueil!$V$17:$V$22,1,0)),1,0)</f>
        <v>0</v>
      </c>
      <c r="DZ11" s="187">
        <f>IF(ISERROR(VLOOKUP(W11,Accueil!$V$17:$V$22,1,0)),1,0)</f>
        <v>0</v>
      </c>
      <c r="EA11" s="187">
        <f>IF(ISERROR(VLOOKUP(X11,Accueil!$V$17:$V$22,1,0)),1,0)</f>
        <v>0</v>
      </c>
      <c r="EB11" s="187">
        <f>IF(ISERROR(VLOOKUP(Y11,Accueil!$V$17:$V$22,1,0)),1,0)</f>
        <v>0</v>
      </c>
      <c r="EC11" s="187">
        <f>IF(ISERROR(VLOOKUP(Z11,Accueil!$V$17:$V$22,1,0)),1,0)</f>
        <v>0</v>
      </c>
      <c r="ED11" s="187">
        <f>IF(ISERROR(VLOOKUP(AA11,Accueil!$V$17:$V$22,1,0)),1,0)</f>
        <v>0</v>
      </c>
      <c r="EE11" s="187">
        <f>IF(ISERROR(VLOOKUP(AB11,Accueil!$V$17:$V$22,1,0)),1,0)</f>
        <v>0</v>
      </c>
      <c r="EF11" s="187">
        <f>IF(ISERROR(VLOOKUP(AC11,Accueil!$V$17:$V$22,1,0)),1,0)</f>
        <v>0</v>
      </c>
      <c r="EG11" s="187">
        <f>IF(ISERROR(VLOOKUP(AD11,Accueil!$V$17:$V$22,1,0)),1,0)</f>
        <v>0</v>
      </c>
      <c r="EH11" s="187">
        <f>IF(ISERROR(VLOOKUP(AE11,Accueil!$V$17:$V$22,1,0)),1,0)</f>
        <v>0</v>
      </c>
      <c r="EI11" s="187">
        <f>IF(ISERROR(VLOOKUP(AF11,Accueil!$V$17:$V$22,1,0)),1,0)</f>
        <v>0</v>
      </c>
      <c r="EJ11" s="187">
        <f>IF(ISERROR(VLOOKUP(AG11,Accueil!$V$17:$V$22,1,0)),1,0)</f>
        <v>0</v>
      </c>
      <c r="EK11" s="187">
        <f>IF(ISERROR(VLOOKUP(AH11,Accueil!$V$17:$V$22,1,0)),1,0)</f>
        <v>0</v>
      </c>
      <c r="EL11" s="187">
        <f>IF(ISERROR(VLOOKUP(AI11,Accueil!$V$17:$V$22,1,0)),1,0)</f>
        <v>0</v>
      </c>
      <c r="EM11" s="187">
        <f>IF(ISERROR(VLOOKUP(AJ11,Accueil!$V$17:$V$22,1,0)),1,0)</f>
        <v>0</v>
      </c>
      <c r="EN11" s="187">
        <f>IF(ISERROR(VLOOKUP(AK11,Accueil!$V$17:$V$22,1,0)),1,0)</f>
        <v>0</v>
      </c>
      <c r="EO11" s="187">
        <f>IF(ISERROR(VLOOKUP(AL11,Accueil!$V$17:$V$22,1,0)),1,0)</f>
        <v>0</v>
      </c>
      <c r="EP11" s="187">
        <f>IF(ISERROR(VLOOKUP(AM11,Accueil!$V$17:$V$22,1,0)),1,0)</f>
        <v>0</v>
      </c>
      <c r="EQ11" s="187">
        <f>IF(ISERROR(VLOOKUP(AN11,Accueil!$V$17:$V$22,1,0)),1,0)</f>
        <v>0</v>
      </c>
      <c r="ER11" s="187">
        <f>IF(ISERROR(VLOOKUP(AO11,Accueil!$V$17:$V$22,1,0)),1,0)</f>
        <v>0</v>
      </c>
      <c r="ES11" s="187">
        <f>IF(ISERROR(VLOOKUP(AP11,Accueil!$V$17:$V$22,1,0)),1,0)</f>
        <v>0</v>
      </c>
      <c r="ET11" s="187">
        <f>IF(ISERROR(VLOOKUP(AQ11,Accueil!$V$17:$V$22,1,0)),1,0)</f>
        <v>0</v>
      </c>
      <c r="EU11" s="187">
        <f>IF(ISERROR(VLOOKUP(AR11,Accueil!$V$17:$V$22,1,0)),1,0)</f>
        <v>0</v>
      </c>
      <c r="EV11" s="187">
        <f>IF(ISERROR(VLOOKUP(AS11,Accueil!$V$17:$V$22,1,0)),1,0)</f>
        <v>0</v>
      </c>
      <c r="EW11" s="187">
        <f>IF(ISERROR(VLOOKUP(AT11,Accueil!$V$17:$V$22,1,0)),1,0)</f>
        <v>0</v>
      </c>
      <c r="EX11" s="187">
        <f>IF(ISERROR(VLOOKUP(AU11,Accueil!$V$17:$V$22,1,0)),1,0)</f>
        <v>0</v>
      </c>
      <c r="EY11" s="187">
        <f>IF(ISERROR(VLOOKUP(AV11,Accueil!$V$17:$V$22,1,0)),1,0)</f>
        <v>0</v>
      </c>
      <c r="EZ11" s="187">
        <f>IF(ISERROR(VLOOKUP(AW11,Accueil!$V$17:$V$22,1,0)),1,0)</f>
        <v>0</v>
      </c>
      <c r="FA11" s="187">
        <f>IF(ISERROR(VLOOKUP(AX11,Accueil!$V$17:$V$22,1,0)),1,0)</f>
        <v>0</v>
      </c>
      <c r="FB11" s="187">
        <f>IF(ISERROR(VLOOKUP(AY11,Accueil!$V$17:$V$22,1,0)),1,0)</f>
        <v>0</v>
      </c>
      <c r="FC11" s="187">
        <f>IF(ISERROR(VLOOKUP(AZ11,Accueil!$V$17:$V$22,1,0)),1,0)</f>
        <v>0</v>
      </c>
      <c r="FD11" s="187">
        <f>IF(ISERROR(VLOOKUP(BA11,Accueil!$V$17:$V$22,1,0)),1,0)</f>
        <v>0</v>
      </c>
      <c r="FE11" s="187">
        <f>IF(ISERROR(VLOOKUP(BB11,Accueil!$V$17:$V$22,1,0)),1,0)</f>
        <v>0</v>
      </c>
      <c r="FF11" s="187">
        <f>IF(ISERROR(VLOOKUP(BC11,Accueil!$V$17:$V$22,1,0)),1,0)</f>
        <v>0</v>
      </c>
      <c r="FG11" s="187">
        <f>IF(ISERROR(VLOOKUP(BD11,Accueil!$V$17:$V$22,1,0)),1,0)</f>
        <v>0</v>
      </c>
      <c r="FH11" s="187">
        <f>IF(ISERROR(VLOOKUP(BE11,Accueil!$V$17:$V$22,1,0)),1,0)</f>
        <v>0</v>
      </c>
      <c r="FI11" s="187">
        <f>IF(ISERROR(VLOOKUP(BF11,Accueil!$V$17:$V$22,1,0)),1,0)</f>
        <v>0</v>
      </c>
      <c r="FJ11" s="187">
        <f>IF(ISERROR(VLOOKUP(BG11,Accueil!$V$17:$V$22,1,0)),1,0)</f>
        <v>0</v>
      </c>
      <c r="FK11" s="187">
        <f>IF(ISERROR(VLOOKUP(BH11,Accueil!$V$17:$V$22,1,0)),1,0)</f>
        <v>0</v>
      </c>
      <c r="FL11" s="187">
        <f>IF(ISERROR(VLOOKUP(BI11,Accueil!$V$17:$V$22,1,0)),1,0)</f>
        <v>0</v>
      </c>
      <c r="FM11" s="187">
        <f>IF(ISERROR(VLOOKUP(BJ11,Accueil!$V$17:$V$22,1,0)),1,0)</f>
        <v>0</v>
      </c>
      <c r="FN11" s="187">
        <f>IF(ISERROR(VLOOKUP(BK11,Accueil!$V$17:$V$22,1,0)),1,0)</f>
        <v>0</v>
      </c>
      <c r="FO11" s="187">
        <f>IF(ISERROR(VLOOKUP(BL11,Accueil!$V$17:$V$22,1,0)),1,0)</f>
        <v>0</v>
      </c>
      <c r="FP11" s="187">
        <f>IF(ISERROR(VLOOKUP(BM11,Accueil!$V$17:$V$22,1,0)),1,0)</f>
        <v>0</v>
      </c>
      <c r="FQ11" s="187">
        <f>IF(ISERROR(VLOOKUP(BN11,Accueil!$V$17:$V$22,1,0)),1,0)</f>
        <v>0</v>
      </c>
      <c r="FR11" s="187">
        <f>IF(ISERROR(VLOOKUP(BO11,Accueil!$V$17:$V$22,1,0)),1,0)</f>
        <v>0</v>
      </c>
      <c r="FS11" s="187">
        <f>IF(ISERROR(VLOOKUP(BP11,Accueil!$V$17:$V$22,1,0)),1,0)</f>
        <v>0</v>
      </c>
      <c r="FT11" s="187">
        <f>IF(ISERROR(VLOOKUP(BQ11,Accueil!$V$17:$V$22,1,0)),1,0)</f>
        <v>0</v>
      </c>
      <c r="FU11" s="187">
        <f>IF(ISERROR(VLOOKUP(BR11,Accueil!$V$17:$V$22,1,0)),1,0)</f>
        <v>0</v>
      </c>
      <c r="FV11" s="187">
        <f>IF(ISERROR(VLOOKUP(BS11,Accueil!$V$17:$V$22,1,0)),1,0)</f>
        <v>0</v>
      </c>
      <c r="FW11" s="187">
        <f>IF(ISERROR(VLOOKUP(BT11,Accueil!$V$17:$V$22,1,0)),1,0)</f>
        <v>0</v>
      </c>
      <c r="FX11" s="187">
        <f>IF(ISERROR(VLOOKUP(BU11,Accueil!$V$17:$V$22,1,0)),1,0)</f>
        <v>0</v>
      </c>
      <c r="FY11" s="187">
        <f>IF(ISERROR(VLOOKUP(BV11,Accueil!$V$17:$V$22,1,0)),1,0)</f>
        <v>0</v>
      </c>
      <c r="FZ11" s="187">
        <f>IF(ISERROR(VLOOKUP(BW11,Accueil!$V$17:$V$22,1,0)),1,0)</f>
        <v>0</v>
      </c>
      <c r="GA11" s="187">
        <f>IF(ISERROR(VLOOKUP(BX11,Accueil!$V$17:$V$22,1,0)),1,0)</f>
        <v>0</v>
      </c>
      <c r="GB11" s="187">
        <f>IF(ISERROR(VLOOKUP(BY11,Accueil!$V$17:$V$22,1,0)),1,0)</f>
        <v>0</v>
      </c>
      <c r="GC11" s="187">
        <f>IF(ISERROR(VLOOKUP(BZ11,Accueil!$V$17:$V$22,1,0)),1,0)</f>
        <v>0</v>
      </c>
      <c r="GD11" s="187">
        <f>IF(ISERROR(VLOOKUP(CA11,Accueil!$V$17:$V$22,1,0)),1,0)</f>
        <v>0</v>
      </c>
      <c r="GE11" s="187">
        <f>IF(ISERROR(VLOOKUP(CB11,Accueil!$V$17:$V$22,1,0)),1,0)</f>
        <v>0</v>
      </c>
      <c r="GF11" s="187">
        <f>IF(ISERROR(VLOOKUP(CC11,Accueil!$V$17:$V$22,1,0)),1,0)</f>
        <v>0</v>
      </c>
      <c r="GG11" s="187">
        <f>IF(ISERROR(VLOOKUP(CD11,Accueil!$V$17:$V$22,1,0)),1,0)</f>
        <v>0</v>
      </c>
      <c r="GH11" s="187">
        <f>IF(ISERROR(VLOOKUP(CE11,Accueil!$V$17:$V$22,1,0)),1,0)</f>
        <v>0</v>
      </c>
      <c r="GI11" s="187">
        <f>IF(ISERROR(VLOOKUP(CF11,Accueil!$V$17:$V$22,1,0)),1,0)</f>
        <v>0</v>
      </c>
      <c r="GJ11" s="187">
        <f>IF(ISERROR(VLOOKUP(CG11,Accueil!$V$17:$V$22,1,0)),1,0)</f>
        <v>0</v>
      </c>
      <c r="GK11" s="187">
        <f>IF(ISERROR(VLOOKUP(CH11,Accueil!$V$17:$V$22,1,0)),1,0)</f>
        <v>0</v>
      </c>
      <c r="GL11" s="187">
        <f>IF(ISERROR(VLOOKUP(CI11,Accueil!$V$17:$V$22,1,0)),1,0)</f>
        <v>0</v>
      </c>
      <c r="GM11" s="187">
        <f>IF(ISERROR(VLOOKUP(CJ11,Accueil!$V$17:$V$22,1,0)),1,0)</f>
        <v>0</v>
      </c>
      <c r="GN11" s="187">
        <f>IF(ISERROR(VLOOKUP(CK11,Accueil!$V$17:$V$22,1,0)),1,0)</f>
        <v>0</v>
      </c>
      <c r="GO11" s="187">
        <f>IF(ISERROR(VLOOKUP(CL11,Accueil!$V$17:$V$22,1,0)),1,0)</f>
        <v>0</v>
      </c>
      <c r="GP11" s="187">
        <f>IF(ISERROR(VLOOKUP(CM11,Accueil!$V$17:$V$22,1,0)),1,0)</f>
        <v>0</v>
      </c>
      <c r="GQ11" s="187">
        <f>IF(ISERROR(VLOOKUP(CN11,Accueil!$V$17:$V$22,1,0)),1,0)</f>
        <v>0</v>
      </c>
      <c r="GR11" s="187">
        <f>IF(ISERROR(VLOOKUP(CO11,Accueil!$V$17:$V$22,1,0)),1,0)</f>
        <v>0</v>
      </c>
      <c r="GS11" s="187">
        <f>IF(ISERROR(VLOOKUP(CP11,Accueil!$V$17:$V$22,1,0)),1,0)</f>
        <v>0</v>
      </c>
      <c r="GT11" s="187">
        <f>IF(ISERROR(VLOOKUP(CQ11,Accueil!$V$17:$V$22,1,0)),1,0)</f>
        <v>0</v>
      </c>
      <c r="GU11" s="187">
        <f>IF(ISERROR(VLOOKUP(CR11,Accueil!$V$17:$V$22,1,0)),1,0)</f>
        <v>0</v>
      </c>
      <c r="GV11" s="187">
        <f>IF(ISERROR(VLOOKUP(CS11,Accueil!$V$17:$V$22,1,0)),1,0)</f>
        <v>0</v>
      </c>
      <c r="GW11" s="187">
        <f>IF(ISERROR(VLOOKUP(CT11,Accueil!$V$17:$V$22,1,0)),1,0)</f>
        <v>0</v>
      </c>
      <c r="GX11" s="187">
        <f>IF(ISERROR(VLOOKUP(CU11,Accueil!$V$17:$V$22,1,0)),1,0)</f>
        <v>0</v>
      </c>
      <c r="GY11" s="187">
        <f>IF(ISERROR(VLOOKUP(CV11,Accueil!$V$17:$V$22,1,0)),1,0)</f>
        <v>0</v>
      </c>
      <c r="GZ11" s="187">
        <f>IF(ISERROR(VLOOKUP(CW11,Accueil!$V$17:$V$22,1,0)),1,0)</f>
        <v>0</v>
      </c>
      <c r="HA11" s="187">
        <f>IF(ISERROR(VLOOKUP(CX11,Accueil!$V$17:$V$22,1,0)),1,0)</f>
        <v>0</v>
      </c>
      <c r="HB11" s="187">
        <f>IF(ISERROR(VLOOKUP(CY11,Accueil!$V$17:$V$22,1,0)),1,0)</f>
        <v>0</v>
      </c>
      <c r="HC11" s="187">
        <f>IF(ISERROR(VLOOKUP(CZ11,Accueil!$V$17:$V$22,1,0)),1,0)</f>
        <v>0</v>
      </c>
      <c r="HD11" s="187">
        <f>IF(ISERROR(VLOOKUP(DA11,Accueil!$V$17:$V$22,1,0)),1,0)</f>
        <v>0</v>
      </c>
    </row>
    <row r="12" spans="1:213" ht="12.75" customHeight="1" x14ac:dyDescent="0.25">
      <c r="A12" s="336"/>
      <c r="B12" s="12">
        <v>4</v>
      </c>
      <c r="C12" s="29" t="str">
        <f>IF(Accueil!E16="","",Accueil!E16)</f>
        <v/>
      </c>
      <c r="D12" s="30" t="str">
        <f>IF(Accueil!F16="","",Accueil!F16)</f>
        <v/>
      </c>
      <c r="E12" s="103" t="str">
        <f t="shared" si="2"/>
        <v/>
      </c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12">
        <v>4</v>
      </c>
      <c r="DC12" s="11" t="str">
        <f>IF(D12="","",COUNTIF(F12:DA12,Accueil!$AA$28)&amp;" / "&amp;COUNTIF($F$8:$DA$8,"&gt;0")-(COUNTIF(F12:DA12,Accueil!$AF$26)))</f>
        <v/>
      </c>
      <c r="DD12" s="130" t="str">
        <f>IF(D12="","",COUNTIF(F12:DA12,Accueil!$AA$26))</f>
        <v/>
      </c>
      <c r="DE12" s="130" t="str">
        <f>IF(D12="","",COUNTIF($F$8:$DA$8,"&gt;0")-(COUNTIF(F12:DA12,Accueil!$AF$26)))</f>
        <v/>
      </c>
      <c r="DF12" s="11" t="str">
        <f t="shared" si="3"/>
        <v/>
      </c>
      <c r="DG12" s="32" t="str">
        <f t="shared" si="0"/>
        <v/>
      </c>
      <c r="DH12" s="187">
        <f t="shared" si="1"/>
        <v>0</v>
      </c>
      <c r="DI12" s="187">
        <f>IF(ISERROR(VLOOKUP(F12,Accueil!$V$17:$V$22,1,0)),1,0)</f>
        <v>0</v>
      </c>
      <c r="DJ12" s="187">
        <f>IF(ISERROR(VLOOKUP(G12,Accueil!$V$17:$V$22,1,0)),1,0)</f>
        <v>0</v>
      </c>
      <c r="DK12" s="187">
        <f>IF(ISERROR(VLOOKUP(H12,Accueil!$V$17:$V$22,1,0)),1,0)</f>
        <v>0</v>
      </c>
      <c r="DL12" s="187">
        <f>IF(ISERROR(VLOOKUP(I12,Accueil!$V$17:$V$22,1,0)),1,0)</f>
        <v>0</v>
      </c>
      <c r="DM12" s="187">
        <f>IF(ISERROR(VLOOKUP(J12,Accueil!$V$17:$V$22,1,0)),1,0)</f>
        <v>0</v>
      </c>
      <c r="DN12" s="187">
        <f>IF(ISERROR(VLOOKUP(K12,Accueil!$V$17:$V$22,1,0)),1,0)</f>
        <v>0</v>
      </c>
      <c r="DO12" s="187">
        <f>IF(ISERROR(VLOOKUP(L12,Accueil!$V$17:$V$22,1,0)),1,0)</f>
        <v>0</v>
      </c>
      <c r="DP12" s="187">
        <f>IF(ISERROR(VLOOKUP(M12,Accueil!$V$17:$V$22,1,0)),1,0)</f>
        <v>0</v>
      </c>
      <c r="DQ12" s="187">
        <f>IF(ISERROR(VLOOKUP(N12,Accueil!$V$17:$V$22,1,0)),1,0)</f>
        <v>0</v>
      </c>
      <c r="DR12" s="187">
        <f>IF(ISERROR(VLOOKUP(O12,Accueil!$V$17:$V$22,1,0)),1,0)</f>
        <v>0</v>
      </c>
      <c r="DS12" s="187">
        <f>IF(ISERROR(VLOOKUP(P12,Accueil!$V$17:$V$22,1,0)),1,0)</f>
        <v>0</v>
      </c>
      <c r="DT12" s="187">
        <f>IF(ISERROR(VLOOKUP(Q12,Accueil!$V$17:$V$22,1,0)),1,0)</f>
        <v>0</v>
      </c>
      <c r="DU12" s="187">
        <f>IF(ISERROR(VLOOKUP(R12,Accueil!$V$17:$V$22,1,0)),1,0)</f>
        <v>0</v>
      </c>
      <c r="DV12" s="187">
        <f>IF(ISERROR(VLOOKUP(S12,Accueil!$V$17:$V$22,1,0)),1,0)</f>
        <v>0</v>
      </c>
      <c r="DW12" s="187">
        <f>IF(ISERROR(VLOOKUP(T12,Accueil!$V$17:$V$22,1,0)),1,0)</f>
        <v>0</v>
      </c>
      <c r="DX12" s="187">
        <f>IF(ISERROR(VLOOKUP(U12,Accueil!$V$17:$V$22,1,0)),1,0)</f>
        <v>0</v>
      </c>
      <c r="DY12" s="187">
        <f>IF(ISERROR(VLOOKUP(V12,Accueil!$V$17:$V$22,1,0)),1,0)</f>
        <v>0</v>
      </c>
      <c r="DZ12" s="187">
        <f>IF(ISERROR(VLOOKUP(W12,Accueil!$V$17:$V$22,1,0)),1,0)</f>
        <v>0</v>
      </c>
      <c r="EA12" s="187">
        <f>IF(ISERROR(VLOOKUP(X12,Accueil!$V$17:$V$22,1,0)),1,0)</f>
        <v>0</v>
      </c>
      <c r="EB12" s="187">
        <f>IF(ISERROR(VLOOKUP(Y12,Accueil!$V$17:$V$22,1,0)),1,0)</f>
        <v>0</v>
      </c>
      <c r="EC12" s="187">
        <f>IF(ISERROR(VLOOKUP(Z12,Accueil!$V$17:$V$22,1,0)),1,0)</f>
        <v>0</v>
      </c>
      <c r="ED12" s="187">
        <f>IF(ISERROR(VLOOKUP(AA12,Accueil!$V$17:$V$22,1,0)),1,0)</f>
        <v>0</v>
      </c>
      <c r="EE12" s="187">
        <f>IF(ISERROR(VLOOKUP(AB12,Accueil!$V$17:$V$22,1,0)),1,0)</f>
        <v>0</v>
      </c>
      <c r="EF12" s="187">
        <f>IF(ISERROR(VLOOKUP(AC12,Accueil!$V$17:$V$22,1,0)),1,0)</f>
        <v>0</v>
      </c>
      <c r="EG12" s="187">
        <f>IF(ISERROR(VLOOKUP(AD12,Accueil!$V$17:$V$22,1,0)),1,0)</f>
        <v>0</v>
      </c>
      <c r="EH12" s="187">
        <f>IF(ISERROR(VLOOKUP(AE12,Accueil!$V$17:$V$22,1,0)),1,0)</f>
        <v>0</v>
      </c>
      <c r="EI12" s="187">
        <f>IF(ISERROR(VLOOKUP(AF12,Accueil!$V$17:$V$22,1,0)),1,0)</f>
        <v>0</v>
      </c>
      <c r="EJ12" s="187">
        <f>IF(ISERROR(VLOOKUP(AG12,Accueil!$V$17:$V$22,1,0)),1,0)</f>
        <v>0</v>
      </c>
      <c r="EK12" s="187">
        <f>IF(ISERROR(VLOOKUP(AH12,Accueil!$V$17:$V$22,1,0)),1,0)</f>
        <v>0</v>
      </c>
      <c r="EL12" s="187">
        <f>IF(ISERROR(VLOOKUP(AI12,Accueil!$V$17:$V$22,1,0)),1,0)</f>
        <v>0</v>
      </c>
      <c r="EM12" s="187">
        <f>IF(ISERROR(VLOOKUP(AJ12,Accueil!$V$17:$V$22,1,0)),1,0)</f>
        <v>0</v>
      </c>
      <c r="EN12" s="187">
        <f>IF(ISERROR(VLOOKUP(AK12,Accueil!$V$17:$V$22,1,0)),1,0)</f>
        <v>0</v>
      </c>
      <c r="EO12" s="187">
        <f>IF(ISERROR(VLOOKUP(AL12,Accueil!$V$17:$V$22,1,0)),1,0)</f>
        <v>0</v>
      </c>
      <c r="EP12" s="187">
        <f>IF(ISERROR(VLOOKUP(AM12,Accueil!$V$17:$V$22,1,0)),1,0)</f>
        <v>0</v>
      </c>
      <c r="EQ12" s="187">
        <f>IF(ISERROR(VLOOKUP(AN12,Accueil!$V$17:$V$22,1,0)),1,0)</f>
        <v>0</v>
      </c>
      <c r="ER12" s="187">
        <f>IF(ISERROR(VLOOKUP(AO12,Accueil!$V$17:$V$22,1,0)),1,0)</f>
        <v>0</v>
      </c>
      <c r="ES12" s="187">
        <f>IF(ISERROR(VLOOKUP(AP12,Accueil!$V$17:$V$22,1,0)),1,0)</f>
        <v>0</v>
      </c>
      <c r="ET12" s="187">
        <f>IF(ISERROR(VLOOKUP(AQ12,Accueil!$V$17:$V$22,1,0)),1,0)</f>
        <v>0</v>
      </c>
      <c r="EU12" s="187">
        <f>IF(ISERROR(VLOOKUP(AR12,Accueil!$V$17:$V$22,1,0)),1,0)</f>
        <v>0</v>
      </c>
      <c r="EV12" s="187">
        <f>IF(ISERROR(VLOOKUP(AS12,Accueil!$V$17:$V$22,1,0)),1,0)</f>
        <v>0</v>
      </c>
      <c r="EW12" s="187">
        <f>IF(ISERROR(VLOOKUP(AT12,Accueil!$V$17:$V$22,1,0)),1,0)</f>
        <v>0</v>
      </c>
      <c r="EX12" s="187">
        <f>IF(ISERROR(VLOOKUP(AU12,Accueil!$V$17:$V$22,1,0)),1,0)</f>
        <v>0</v>
      </c>
      <c r="EY12" s="187">
        <f>IF(ISERROR(VLOOKUP(AV12,Accueil!$V$17:$V$22,1,0)),1,0)</f>
        <v>0</v>
      </c>
      <c r="EZ12" s="187">
        <f>IF(ISERROR(VLOOKUP(AW12,Accueil!$V$17:$V$22,1,0)),1,0)</f>
        <v>0</v>
      </c>
      <c r="FA12" s="187">
        <f>IF(ISERROR(VLOOKUP(AX12,Accueil!$V$17:$V$22,1,0)),1,0)</f>
        <v>0</v>
      </c>
      <c r="FB12" s="187">
        <f>IF(ISERROR(VLOOKUP(AY12,Accueil!$V$17:$V$22,1,0)),1,0)</f>
        <v>0</v>
      </c>
      <c r="FC12" s="187">
        <f>IF(ISERROR(VLOOKUP(AZ12,Accueil!$V$17:$V$22,1,0)),1,0)</f>
        <v>0</v>
      </c>
      <c r="FD12" s="187">
        <f>IF(ISERROR(VLOOKUP(BA12,Accueil!$V$17:$V$22,1,0)),1,0)</f>
        <v>0</v>
      </c>
      <c r="FE12" s="187">
        <f>IF(ISERROR(VLOOKUP(BB12,Accueil!$V$17:$V$22,1,0)),1,0)</f>
        <v>0</v>
      </c>
      <c r="FF12" s="187">
        <f>IF(ISERROR(VLOOKUP(BC12,Accueil!$V$17:$V$22,1,0)),1,0)</f>
        <v>0</v>
      </c>
      <c r="FG12" s="187">
        <f>IF(ISERROR(VLOOKUP(BD12,Accueil!$V$17:$V$22,1,0)),1,0)</f>
        <v>0</v>
      </c>
      <c r="FH12" s="187">
        <f>IF(ISERROR(VLOOKUP(BE12,Accueil!$V$17:$V$22,1,0)),1,0)</f>
        <v>0</v>
      </c>
      <c r="FI12" s="187">
        <f>IF(ISERROR(VLOOKUP(BF12,Accueil!$V$17:$V$22,1,0)),1,0)</f>
        <v>0</v>
      </c>
      <c r="FJ12" s="187">
        <f>IF(ISERROR(VLOOKUP(BG12,Accueil!$V$17:$V$22,1,0)),1,0)</f>
        <v>0</v>
      </c>
      <c r="FK12" s="187">
        <f>IF(ISERROR(VLOOKUP(BH12,Accueil!$V$17:$V$22,1,0)),1,0)</f>
        <v>0</v>
      </c>
      <c r="FL12" s="187">
        <f>IF(ISERROR(VLOOKUP(BI12,Accueil!$V$17:$V$22,1,0)),1,0)</f>
        <v>0</v>
      </c>
      <c r="FM12" s="187">
        <f>IF(ISERROR(VLOOKUP(BJ12,Accueil!$V$17:$V$22,1,0)),1,0)</f>
        <v>0</v>
      </c>
      <c r="FN12" s="187">
        <f>IF(ISERROR(VLOOKUP(BK12,Accueil!$V$17:$V$22,1,0)),1,0)</f>
        <v>0</v>
      </c>
      <c r="FO12" s="187">
        <f>IF(ISERROR(VLOOKUP(BL12,Accueil!$V$17:$V$22,1,0)),1,0)</f>
        <v>0</v>
      </c>
      <c r="FP12" s="187">
        <f>IF(ISERROR(VLOOKUP(BM12,Accueil!$V$17:$V$22,1,0)),1,0)</f>
        <v>0</v>
      </c>
      <c r="FQ12" s="187">
        <f>IF(ISERROR(VLOOKUP(BN12,Accueil!$V$17:$V$22,1,0)),1,0)</f>
        <v>0</v>
      </c>
      <c r="FR12" s="187">
        <f>IF(ISERROR(VLOOKUP(BO12,Accueil!$V$17:$V$22,1,0)),1,0)</f>
        <v>0</v>
      </c>
      <c r="FS12" s="187">
        <f>IF(ISERROR(VLOOKUP(BP12,Accueil!$V$17:$V$22,1,0)),1,0)</f>
        <v>0</v>
      </c>
      <c r="FT12" s="187">
        <f>IF(ISERROR(VLOOKUP(BQ12,Accueil!$V$17:$V$22,1,0)),1,0)</f>
        <v>0</v>
      </c>
      <c r="FU12" s="187">
        <f>IF(ISERROR(VLOOKUP(BR12,Accueil!$V$17:$V$22,1,0)),1,0)</f>
        <v>0</v>
      </c>
      <c r="FV12" s="187">
        <f>IF(ISERROR(VLOOKUP(BS12,Accueil!$V$17:$V$22,1,0)),1,0)</f>
        <v>0</v>
      </c>
      <c r="FW12" s="187">
        <f>IF(ISERROR(VLOOKUP(BT12,Accueil!$V$17:$V$22,1,0)),1,0)</f>
        <v>0</v>
      </c>
      <c r="FX12" s="187">
        <f>IF(ISERROR(VLOOKUP(BU12,Accueil!$V$17:$V$22,1,0)),1,0)</f>
        <v>0</v>
      </c>
      <c r="FY12" s="187">
        <f>IF(ISERROR(VLOOKUP(BV12,Accueil!$V$17:$V$22,1,0)),1,0)</f>
        <v>0</v>
      </c>
      <c r="FZ12" s="187">
        <f>IF(ISERROR(VLOOKUP(BW12,Accueil!$V$17:$V$22,1,0)),1,0)</f>
        <v>0</v>
      </c>
      <c r="GA12" s="187">
        <f>IF(ISERROR(VLOOKUP(BX12,Accueil!$V$17:$V$22,1,0)),1,0)</f>
        <v>0</v>
      </c>
      <c r="GB12" s="187">
        <f>IF(ISERROR(VLOOKUP(BY12,Accueil!$V$17:$V$22,1,0)),1,0)</f>
        <v>0</v>
      </c>
      <c r="GC12" s="187">
        <f>IF(ISERROR(VLOOKUP(BZ12,Accueil!$V$17:$V$22,1,0)),1,0)</f>
        <v>0</v>
      </c>
      <c r="GD12" s="187">
        <f>IF(ISERROR(VLOOKUP(CA12,Accueil!$V$17:$V$22,1,0)),1,0)</f>
        <v>0</v>
      </c>
      <c r="GE12" s="187">
        <f>IF(ISERROR(VLOOKUP(CB12,Accueil!$V$17:$V$22,1,0)),1,0)</f>
        <v>0</v>
      </c>
      <c r="GF12" s="187">
        <f>IF(ISERROR(VLOOKUP(CC12,Accueil!$V$17:$V$22,1,0)),1,0)</f>
        <v>0</v>
      </c>
      <c r="GG12" s="187">
        <f>IF(ISERROR(VLOOKUP(CD12,Accueil!$V$17:$V$22,1,0)),1,0)</f>
        <v>0</v>
      </c>
      <c r="GH12" s="187">
        <f>IF(ISERROR(VLOOKUP(CE12,Accueil!$V$17:$V$22,1,0)),1,0)</f>
        <v>0</v>
      </c>
      <c r="GI12" s="187">
        <f>IF(ISERROR(VLOOKUP(CF12,Accueil!$V$17:$V$22,1,0)),1,0)</f>
        <v>0</v>
      </c>
      <c r="GJ12" s="187">
        <f>IF(ISERROR(VLOOKUP(CG12,Accueil!$V$17:$V$22,1,0)),1,0)</f>
        <v>0</v>
      </c>
      <c r="GK12" s="187">
        <f>IF(ISERROR(VLOOKUP(CH12,Accueil!$V$17:$V$22,1,0)),1,0)</f>
        <v>0</v>
      </c>
      <c r="GL12" s="187">
        <f>IF(ISERROR(VLOOKUP(CI12,Accueil!$V$17:$V$22,1,0)),1,0)</f>
        <v>0</v>
      </c>
      <c r="GM12" s="187">
        <f>IF(ISERROR(VLOOKUP(CJ12,Accueil!$V$17:$V$22,1,0)),1,0)</f>
        <v>0</v>
      </c>
      <c r="GN12" s="187">
        <f>IF(ISERROR(VLOOKUP(CK12,Accueil!$V$17:$V$22,1,0)),1,0)</f>
        <v>0</v>
      </c>
      <c r="GO12" s="187">
        <f>IF(ISERROR(VLOOKUP(CL12,Accueil!$V$17:$V$22,1,0)),1,0)</f>
        <v>0</v>
      </c>
      <c r="GP12" s="187">
        <f>IF(ISERROR(VLOOKUP(CM12,Accueil!$V$17:$V$22,1,0)),1,0)</f>
        <v>0</v>
      </c>
      <c r="GQ12" s="187">
        <f>IF(ISERROR(VLOOKUP(CN12,Accueil!$V$17:$V$22,1,0)),1,0)</f>
        <v>0</v>
      </c>
      <c r="GR12" s="187">
        <f>IF(ISERROR(VLOOKUP(CO12,Accueil!$V$17:$V$22,1,0)),1,0)</f>
        <v>0</v>
      </c>
      <c r="GS12" s="187">
        <f>IF(ISERROR(VLOOKUP(CP12,Accueil!$V$17:$V$22,1,0)),1,0)</f>
        <v>0</v>
      </c>
      <c r="GT12" s="187">
        <f>IF(ISERROR(VLOOKUP(CQ12,Accueil!$V$17:$V$22,1,0)),1,0)</f>
        <v>0</v>
      </c>
      <c r="GU12" s="187">
        <f>IF(ISERROR(VLOOKUP(CR12,Accueil!$V$17:$V$22,1,0)),1,0)</f>
        <v>0</v>
      </c>
      <c r="GV12" s="187">
        <f>IF(ISERROR(VLOOKUP(CS12,Accueil!$V$17:$V$22,1,0)),1,0)</f>
        <v>0</v>
      </c>
      <c r="GW12" s="187">
        <f>IF(ISERROR(VLOOKUP(CT12,Accueil!$V$17:$V$22,1,0)),1,0)</f>
        <v>0</v>
      </c>
      <c r="GX12" s="187">
        <f>IF(ISERROR(VLOOKUP(CU12,Accueil!$V$17:$V$22,1,0)),1,0)</f>
        <v>0</v>
      </c>
      <c r="GY12" s="187">
        <f>IF(ISERROR(VLOOKUP(CV12,Accueil!$V$17:$V$22,1,0)),1,0)</f>
        <v>0</v>
      </c>
      <c r="GZ12" s="187">
        <f>IF(ISERROR(VLOOKUP(CW12,Accueil!$V$17:$V$22,1,0)),1,0)</f>
        <v>0</v>
      </c>
      <c r="HA12" s="187">
        <f>IF(ISERROR(VLOOKUP(CX12,Accueil!$V$17:$V$22,1,0)),1,0)</f>
        <v>0</v>
      </c>
      <c r="HB12" s="187">
        <f>IF(ISERROR(VLOOKUP(CY12,Accueil!$V$17:$V$22,1,0)),1,0)</f>
        <v>0</v>
      </c>
      <c r="HC12" s="187">
        <f>IF(ISERROR(VLOOKUP(CZ12,Accueil!$V$17:$V$22,1,0)),1,0)</f>
        <v>0</v>
      </c>
      <c r="HD12" s="187">
        <f>IF(ISERROR(VLOOKUP(DA12,Accueil!$V$17:$V$22,1,0)),1,0)</f>
        <v>0</v>
      </c>
    </row>
    <row r="13" spans="1:213" ht="12.75" customHeight="1" x14ac:dyDescent="0.25">
      <c r="A13" s="336"/>
      <c r="B13" s="12">
        <v>5</v>
      </c>
      <c r="C13" s="29" t="str">
        <f>IF(Accueil!E17="","",Accueil!E17)</f>
        <v/>
      </c>
      <c r="D13" s="30" t="str">
        <f>IF(Accueil!F17="","",Accueil!F17)</f>
        <v/>
      </c>
      <c r="E13" s="103" t="str">
        <f t="shared" si="2"/>
        <v/>
      </c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12">
        <v>5</v>
      </c>
      <c r="DC13" s="11" t="str">
        <f>IF(D13="","",COUNTIF(F13:DA13,Accueil!$AA$28)&amp;" / "&amp;COUNTIF($F$8:$DA$8,"&gt;0")-(COUNTIF(F13:DA13,Accueil!$AF$26)))</f>
        <v/>
      </c>
      <c r="DD13" s="130" t="str">
        <f>IF(D13="","",COUNTIF(F13:DA13,Accueil!$AA$26))</f>
        <v/>
      </c>
      <c r="DE13" s="130" t="str">
        <f>IF(D13="","",COUNTIF($F$8:$DA$8,"&gt;0")-(COUNTIF(F13:DA13,Accueil!$AF$26)))</f>
        <v/>
      </c>
      <c r="DF13" s="11" t="str">
        <f t="shared" si="3"/>
        <v/>
      </c>
      <c r="DG13" s="32" t="str">
        <f t="shared" si="0"/>
        <v/>
      </c>
      <c r="DH13" s="187">
        <f t="shared" si="1"/>
        <v>0</v>
      </c>
      <c r="DI13" s="187">
        <f>IF(ISERROR(VLOOKUP(F13,Accueil!$V$17:$V$22,1,0)),1,0)</f>
        <v>0</v>
      </c>
      <c r="DJ13" s="187">
        <f>IF(ISERROR(VLOOKUP(G13,Accueil!$V$17:$V$22,1,0)),1,0)</f>
        <v>0</v>
      </c>
      <c r="DK13" s="187">
        <f>IF(ISERROR(VLOOKUP(H13,Accueil!$V$17:$V$22,1,0)),1,0)</f>
        <v>0</v>
      </c>
      <c r="DL13" s="187">
        <f>IF(ISERROR(VLOOKUP(I13,Accueil!$V$17:$V$22,1,0)),1,0)</f>
        <v>0</v>
      </c>
      <c r="DM13" s="187">
        <f>IF(ISERROR(VLOOKUP(J13,Accueil!$V$17:$V$22,1,0)),1,0)</f>
        <v>0</v>
      </c>
      <c r="DN13" s="187">
        <f>IF(ISERROR(VLOOKUP(K13,Accueil!$V$17:$V$22,1,0)),1,0)</f>
        <v>0</v>
      </c>
      <c r="DO13" s="187">
        <f>IF(ISERROR(VLOOKUP(L13,Accueil!$V$17:$V$22,1,0)),1,0)</f>
        <v>0</v>
      </c>
      <c r="DP13" s="187">
        <f>IF(ISERROR(VLOOKUP(M13,Accueil!$V$17:$V$22,1,0)),1,0)</f>
        <v>0</v>
      </c>
      <c r="DQ13" s="187">
        <f>IF(ISERROR(VLOOKUP(N13,Accueil!$V$17:$V$22,1,0)),1,0)</f>
        <v>0</v>
      </c>
      <c r="DR13" s="187">
        <f>IF(ISERROR(VLOOKUP(O13,Accueil!$V$17:$V$22,1,0)),1,0)</f>
        <v>0</v>
      </c>
      <c r="DS13" s="187">
        <f>IF(ISERROR(VLOOKUP(P13,Accueil!$V$17:$V$22,1,0)),1,0)</f>
        <v>0</v>
      </c>
      <c r="DT13" s="187">
        <f>IF(ISERROR(VLOOKUP(Q13,Accueil!$V$17:$V$22,1,0)),1,0)</f>
        <v>0</v>
      </c>
      <c r="DU13" s="187">
        <f>IF(ISERROR(VLOOKUP(R13,Accueil!$V$17:$V$22,1,0)),1,0)</f>
        <v>0</v>
      </c>
      <c r="DV13" s="187">
        <f>IF(ISERROR(VLOOKUP(S13,Accueil!$V$17:$V$22,1,0)),1,0)</f>
        <v>0</v>
      </c>
      <c r="DW13" s="187">
        <f>IF(ISERROR(VLOOKUP(T13,Accueil!$V$17:$V$22,1,0)),1,0)</f>
        <v>0</v>
      </c>
      <c r="DX13" s="187">
        <f>IF(ISERROR(VLOOKUP(U13,Accueil!$V$17:$V$22,1,0)),1,0)</f>
        <v>0</v>
      </c>
      <c r="DY13" s="187">
        <f>IF(ISERROR(VLOOKUP(V13,Accueil!$V$17:$V$22,1,0)),1,0)</f>
        <v>0</v>
      </c>
      <c r="DZ13" s="187">
        <f>IF(ISERROR(VLOOKUP(W13,Accueil!$V$17:$V$22,1,0)),1,0)</f>
        <v>0</v>
      </c>
      <c r="EA13" s="187">
        <f>IF(ISERROR(VLOOKUP(X13,Accueil!$V$17:$V$22,1,0)),1,0)</f>
        <v>0</v>
      </c>
      <c r="EB13" s="187">
        <f>IF(ISERROR(VLOOKUP(Y13,Accueil!$V$17:$V$22,1,0)),1,0)</f>
        <v>0</v>
      </c>
      <c r="EC13" s="187">
        <f>IF(ISERROR(VLOOKUP(Z13,Accueil!$V$17:$V$22,1,0)),1,0)</f>
        <v>0</v>
      </c>
      <c r="ED13" s="187">
        <f>IF(ISERROR(VLOOKUP(AA13,Accueil!$V$17:$V$22,1,0)),1,0)</f>
        <v>0</v>
      </c>
      <c r="EE13" s="187">
        <f>IF(ISERROR(VLOOKUP(AB13,Accueil!$V$17:$V$22,1,0)),1,0)</f>
        <v>0</v>
      </c>
      <c r="EF13" s="187">
        <f>IF(ISERROR(VLOOKUP(AC13,Accueil!$V$17:$V$22,1,0)),1,0)</f>
        <v>0</v>
      </c>
      <c r="EG13" s="187">
        <f>IF(ISERROR(VLOOKUP(AD13,Accueil!$V$17:$V$22,1,0)),1,0)</f>
        <v>0</v>
      </c>
      <c r="EH13" s="187">
        <f>IF(ISERROR(VLOOKUP(AE13,Accueil!$V$17:$V$22,1,0)),1,0)</f>
        <v>0</v>
      </c>
      <c r="EI13" s="187">
        <f>IF(ISERROR(VLOOKUP(AF13,Accueil!$V$17:$V$22,1,0)),1,0)</f>
        <v>0</v>
      </c>
      <c r="EJ13" s="187">
        <f>IF(ISERROR(VLOOKUP(AG13,Accueil!$V$17:$V$22,1,0)),1,0)</f>
        <v>0</v>
      </c>
      <c r="EK13" s="187">
        <f>IF(ISERROR(VLOOKUP(AH13,Accueil!$V$17:$V$22,1,0)),1,0)</f>
        <v>0</v>
      </c>
      <c r="EL13" s="187">
        <f>IF(ISERROR(VLOOKUP(AI13,Accueil!$V$17:$V$22,1,0)),1,0)</f>
        <v>0</v>
      </c>
      <c r="EM13" s="187">
        <f>IF(ISERROR(VLOOKUP(AJ13,Accueil!$V$17:$V$22,1,0)),1,0)</f>
        <v>0</v>
      </c>
      <c r="EN13" s="187">
        <f>IF(ISERROR(VLOOKUP(AK13,Accueil!$V$17:$V$22,1,0)),1,0)</f>
        <v>0</v>
      </c>
      <c r="EO13" s="187">
        <f>IF(ISERROR(VLOOKUP(AL13,Accueil!$V$17:$V$22,1,0)),1,0)</f>
        <v>0</v>
      </c>
      <c r="EP13" s="187">
        <f>IF(ISERROR(VLOOKUP(AM13,Accueil!$V$17:$V$22,1,0)),1,0)</f>
        <v>0</v>
      </c>
      <c r="EQ13" s="187">
        <f>IF(ISERROR(VLOOKUP(AN13,Accueil!$V$17:$V$22,1,0)),1,0)</f>
        <v>0</v>
      </c>
      <c r="ER13" s="187">
        <f>IF(ISERROR(VLOOKUP(AO13,Accueil!$V$17:$V$22,1,0)),1,0)</f>
        <v>0</v>
      </c>
      <c r="ES13" s="187">
        <f>IF(ISERROR(VLOOKUP(AP13,Accueil!$V$17:$V$22,1,0)),1,0)</f>
        <v>0</v>
      </c>
      <c r="ET13" s="187">
        <f>IF(ISERROR(VLOOKUP(AQ13,Accueil!$V$17:$V$22,1,0)),1,0)</f>
        <v>0</v>
      </c>
      <c r="EU13" s="187">
        <f>IF(ISERROR(VLOOKUP(AR13,Accueil!$V$17:$V$22,1,0)),1,0)</f>
        <v>0</v>
      </c>
      <c r="EV13" s="187">
        <f>IF(ISERROR(VLOOKUP(AS13,Accueil!$V$17:$V$22,1,0)),1,0)</f>
        <v>0</v>
      </c>
      <c r="EW13" s="187">
        <f>IF(ISERROR(VLOOKUP(AT13,Accueil!$V$17:$V$22,1,0)),1,0)</f>
        <v>0</v>
      </c>
      <c r="EX13" s="187">
        <f>IF(ISERROR(VLOOKUP(AU13,Accueil!$V$17:$V$22,1,0)),1,0)</f>
        <v>0</v>
      </c>
      <c r="EY13" s="187">
        <f>IF(ISERROR(VLOOKUP(AV13,Accueil!$V$17:$V$22,1,0)),1,0)</f>
        <v>0</v>
      </c>
      <c r="EZ13" s="187">
        <f>IF(ISERROR(VLOOKUP(AW13,Accueil!$V$17:$V$22,1,0)),1,0)</f>
        <v>0</v>
      </c>
      <c r="FA13" s="187">
        <f>IF(ISERROR(VLOOKUP(AX13,Accueil!$V$17:$V$22,1,0)),1,0)</f>
        <v>0</v>
      </c>
      <c r="FB13" s="187">
        <f>IF(ISERROR(VLOOKUP(AY13,Accueil!$V$17:$V$22,1,0)),1,0)</f>
        <v>0</v>
      </c>
      <c r="FC13" s="187">
        <f>IF(ISERROR(VLOOKUP(AZ13,Accueil!$V$17:$V$22,1,0)),1,0)</f>
        <v>0</v>
      </c>
      <c r="FD13" s="187">
        <f>IF(ISERROR(VLOOKUP(BA13,Accueil!$V$17:$V$22,1,0)),1,0)</f>
        <v>0</v>
      </c>
      <c r="FE13" s="187">
        <f>IF(ISERROR(VLOOKUP(BB13,Accueil!$V$17:$V$22,1,0)),1,0)</f>
        <v>0</v>
      </c>
      <c r="FF13" s="187">
        <f>IF(ISERROR(VLOOKUP(BC13,Accueil!$V$17:$V$22,1,0)),1,0)</f>
        <v>0</v>
      </c>
      <c r="FG13" s="187">
        <f>IF(ISERROR(VLOOKUP(BD13,Accueil!$V$17:$V$22,1,0)),1,0)</f>
        <v>0</v>
      </c>
      <c r="FH13" s="187">
        <f>IF(ISERROR(VLOOKUP(BE13,Accueil!$V$17:$V$22,1,0)),1,0)</f>
        <v>0</v>
      </c>
      <c r="FI13" s="187">
        <f>IF(ISERROR(VLOOKUP(BF13,Accueil!$V$17:$V$22,1,0)),1,0)</f>
        <v>0</v>
      </c>
      <c r="FJ13" s="187">
        <f>IF(ISERROR(VLOOKUP(BG13,Accueil!$V$17:$V$22,1,0)),1,0)</f>
        <v>0</v>
      </c>
      <c r="FK13" s="187">
        <f>IF(ISERROR(VLOOKUP(BH13,Accueil!$V$17:$V$22,1,0)),1,0)</f>
        <v>0</v>
      </c>
      <c r="FL13" s="187">
        <f>IF(ISERROR(VLOOKUP(BI13,Accueil!$V$17:$V$22,1,0)),1,0)</f>
        <v>0</v>
      </c>
      <c r="FM13" s="187">
        <f>IF(ISERROR(VLOOKUP(BJ13,Accueil!$V$17:$V$22,1,0)),1,0)</f>
        <v>0</v>
      </c>
      <c r="FN13" s="187">
        <f>IF(ISERROR(VLOOKUP(BK13,Accueil!$V$17:$V$22,1,0)),1,0)</f>
        <v>0</v>
      </c>
      <c r="FO13" s="187">
        <f>IF(ISERROR(VLOOKUP(BL13,Accueil!$V$17:$V$22,1,0)),1,0)</f>
        <v>0</v>
      </c>
      <c r="FP13" s="187">
        <f>IF(ISERROR(VLOOKUP(BM13,Accueil!$V$17:$V$22,1,0)),1,0)</f>
        <v>0</v>
      </c>
      <c r="FQ13" s="187">
        <f>IF(ISERROR(VLOOKUP(BN13,Accueil!$V$17:$V$22,1,0)),1,0)</f>
        <v>0</v>
      </c>
      <c r="FR13" s="187">
        <f>IF(ISERROR(VLOOKUP(BO13,Accueil!$V$17:$V$22,1,0)),1,0)</f>
        <v>0</v>
      </c>
      <c r="FS13" s="187">
        <f>IF(ISERROR(VLOOKUP(BP13,Accueil!$V$17:$V$22,1,0)),1,0)</f>
        <v>0</v>
      </c>
      <c r="FT13" s="187">
        <f>IF(ISERROR(VLOOKUP(BQ13,Accueil!$V$17:$V$22,1,0)),1,0)</f>
        <v>0</v>
      </c>
      <c r="FU13" s="187">
        <f>IF(ISERROR(VLOOKUP(BR13,Accueil!$V$17:$V$22,1,0)),1,0)</f>
        <v>0</v>
      </c>
      <c r="FV13" s="187">
        <f>IF(ISERROR(VLOOKUP(BS13,Accueil!$V$17:$V$22,1,0)),1,0)</f>
        <v>0</v>
      </c>
      <c r="FW13" s="187">
        <f>IF(ISERROR(VLOOKUP(BT13,Accueil!$V$17:$V$22,1,0)),1,0)</f>
        <v>0</v>
      </c>
      <c r="FX13" s="187">
        <f>IF(ISERROR(VLOOKUP(BU13,Accueil!$V$17:$V$22,1,0)),1,0)</f>
        <v>0</v>
      </c>
      <c r="FY13" s="187">
        <f>IF(ISERROR(VLOOKUP(BV13,Accueil!$V$17:$V$22,1,0)),1,0)</f>
        <v>0</v>
      </c>
      <c r="FZ13" s="187">
        <f>IF(ISERROR(VLOOKUP(BW13,Accueil!$V$17:$V$22,1,0)),1,0)</f>
        <v>0</v>
      </c>
      <c r="GA13" s="187">
        <f>IF(ISERROR(VLOOKUP(BX13,Accueil!$V$17:$V$22,1,0)),1,0)</f>
        <v>0</v>
      </c>
      <c r="GB13" s="187">
        <f>IF(ISERROR(VLOOKUP(BY13,Accueil!$V$17:$V$22,1,0)),1,0)</f>
        <v>0</v>
      </c>
      <c r="GC13" s="187">
        <f>IF(ISERROR(VLOOKUP(BZ13,Accueil!$V$17:$V$22,1,0)),1,0)</f>
        <v>0</v>
      </c>
      <c r="GD13" s="187">
        <f>IF(ISERROR(VLOOKUP(CA13,Accueil!$V$17:$V$22,1,0)),1,0)</f>
        <v>0</v>
      </c>
      <c r="GE13" s="187">
        <f>IF(ISERROR(VLOOKUP(CB13,Accueil!$V$17:$V$22,1,0)),1,0)</f>
        <v>0</v>
      </c>
      <c r="GF13" s="187">
        <f>IF(ISERROR(VLOOKUP(CC13,Accueil!$V$17:$V$22,1,0)),1,0)</f>
        <v>0</v>
      </c>
      <c r="GG13" s="187">
        <f>IF(ISERROR(VLOOKUP(CD13,Accueil!$V$17:$V$22,1,0)),1,0)</f>
        <v>0</v>
      </c>
      <c r="GH13" s="187">
        <f>IF(ISERROR(VLOOKUP(CE13,Accueil!$V$17:$V$22,1,0)),1,0)</f>
        <v>0</v>
      </c>
      <c r="GI13" s="187">
        <f>IF(ISERROR(VLOOKUP(CF13,Accueil!$V$17:$V$22,1,0)),1,0)</f>
        <v>0</v>
      </c>
      <c r="GJ13" s="187">
        <f>IF(ISERROR(VLOOKUP(CG13,Accueil!$V$17:$V$22,1,0)),1,0)</f>
        <v>0</v>
      </c>
      <c r="GK13" s="187">
        <f>IF(ISERROR(VLOOKUP(CH13,Accueil!$V$17:$V$22,1,0)),1,0)</f>
        <v>0</v>
      </c>
      <c r="GL13" s="187">
        <f>IF(ISERROR(VLOOKUP(CI13,Accueil!$V$17:$V$22,1,0)),1,0)</f>
        <v>0</v>
      </c>
      <c r="GM13" s="187">
        <f>IF(ISERROR(VLOOKUP(CJ13,Accueil!$V$17:$V$22,1,0)),1,0)</f>
        <v>0</v>
      </c>
      <c r="GN13" s="187">
        <f>IF(ISERROR(VLOOKUP(CK13,Accueil!$V$17:$V$22,1,0)),1,0)</f>
        <v>0</v>
      </c>
      <c r="GO13" s="187">
        <f>IF(ISERROR(VLOOKUP(CL13,Accueil!$V$17:$V$22,1,0)),1,0)</f>
        <v>0</v>
      </c>
      <c r="GP13" s="187">
        <f>IF(ISERROR(VLOOKUP(CM13,Accueil!$V$17:$V$22,1,0)),1,0)</f>
        <v>0</v>
      </c>
      <c r="GQ13" s="187">
        <f>IF(ISERROR(VLOOKUP(CN13,Accueil!$V$17:$V$22,1,0)),1,0)</f>
        <v>0</v>
      </c>
      <c r="GR13" s="187">
        <f>IF(ISERROR(VLOOKUP(CO13,Accueil!$V$17:$V$22,1,0)),1,0)</f>
        <v>0</v>
      </c>
      <c r="GS13" s="187">
        <f>IF(ISERROR(VLOOKUP(CP13,Accueil!$V$17:$V$22,1,0)),1,0)</f>
        <v>0</v>
      </c>
      <c r="GT13" s="187">
        <f>IF(ISERROR(VLOOKUP(CQ13,Accueil!$V$17:$V$22,1,0)),1,0)</f>
        <v>0</v>
      </c>
      <c r="GU13" s="187">
        <f>IF(ISERROR(VLOOKUP(CR13,Accueil!$V$17:$V$22,1,0)),1,0)</f>
        <v>0</v>
      </c>
      <c r="GV13" s="187">
        <f>IF(ISERROR(VLOOKUP(CS13,Accueil!$V$17:$V$22,1,0)),1,0)</f>
        <v>0</v>
      </c>
      <c r="GW13" s="187">
        <f>IF(ISERROR(VLOOKUP(CT13,Accueil!$V$17:$V$22,1,0)),1,0)</f>
        <v>0</v>
      </c>
      <c r="GX13" s="187">
        <f>IF(ISERROR(VLOOKUP(CU13,Accueil!$V$17:$V$22,1,0)),1,0)</f>
        <v>0</v>
      </c>
      <c r="GY13" s="187">
        <f>IF(ISERROR(VLOOKUP(CV13,Accueil!$V$17:$V$22,1,0)),1,0)</f>
        <v>0</v>
      </c>
      <c r="GZ13" s="187">
        <f>IF(ISERROR(VLOOKUP(CW13,Accueil!$V$17:$V$22,1,0)),1,0)</f>
        <v>0</v>
      </c>
      <c r="HA13" s="187">
        <f>IF(ISERROR(VLOOKUP(CX13,Accueil!$V$17:$V$22,1,0)),1,0)</f>
        <v>0</v>
      </c>
      <c r="HB13" s="187">
        <f>IF(ISERROR(VLOOKUP(CY13,Accueil!$V$17:$V$22,1,0)),1,0)</f>
        <v>0</v>
      </c>
      <c r="HC13" s="187">
        <f>IF(ISERROR(VLOOKUP(CZ13,Accueil!$V$17:$V$22,1,0)),1,0)</f>
        <v>0</v>
      </c>
      <c r="HD13" s="187">
        <f>IF(ISERROR(VLOOKUP(DA13,Accueil!$V$17:$V$22,1,0)),1,0)</f>
        <v>0</v>
      </c>
    </row>
    <row r="14" spans="1:213" ht="12.75" customHeight="1" x14ac:dyDescent="0.25">
      <c r="A14" s="336"/>
      <c r="B14" s="12">
        <v>6</v>
      </c>
      <c r="C14" s="29" t="str">
        <f>IF(Accueil!E18="","",Accueil!E18)</f>
        <v/>
      </c>
      <c r="D14" s="30" t="str">
        <f>IF(Accueil!F18="","",Accueil!F18)</f>
        <v/>
      </c>
      <c r="E14" s="103" t="str">
        <f t="shared" si="2"/>
        <v/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12">
        <v>6</v>
      </c>
      <c r="DC14" s="11" t="str">
        <f>IF(D14="","",COUNTIF(F14:DA14,Accueil!$AA$28)&amp;" / "&amp;COUNTIF($F$8:$DA$8,"&gt;0")-(COUNTIF(F14:DA14,Accueil!$AF$26)))</f>
        <v/>
      </c>
      <c r="DD14" s="130" t="str">
        <f>IF(D14="","",COUNTIF(F14:DA14,Accueil!$AA$26))</f>
        <v/>
      </c>
      <c r="DE14" s="130" t="str">
        <f>IF(D14="","",COUNTIF($F$8:$DA$8,"&gt;0")-(COUNTIF(F14:DA14,Accueil!$AF$26)))</f>
        <v/>
      </c>
      <c r="DF14" s="11" t="str">
        <f t="shared" si="3"/>
        <v/>
      </c>
      <c r="DG14" s="32" t="str">
        <f t="shared" si="0"/>
        <v/>
      </c>
      <c r="DH14" s="187">
        <f t="shared" si="1"/>
        <v>0</v>
      </c>
      <c r="DI14" s="187">
        <f>IF(ISERROR(VLOOKUP(F14,Accueil!$V$17:$V$22,1,0)),1,0)</f>
        <v>0</v>
      </c>
      <c r="DJ14" s="187">
        <f>IF(ISERROR(VLOOKUP(G14,Accueil!$V$17:$V$22,1,0)),1,0)</f>
        <v>0</v>
      </c>
      <c r="DK14" s="187">
        <f>IF(ISERROR(VLOOKUP(H14,Accueil!$V$17:$V$22,1,0)),1,0)</f>
        <v>0</v>
      </c>
      <c r="DL14" s="187">
        <f>IF(ISERROR(VLOOKUP(I14,Accueil!$V$17:$V$22,1,0)),1,0)</f>
        <v>0</v>
      </c>
      <c r="DM14" s="187">
        <f>IF(ISERROR(VLOOKUP(J14,Accueil!$V$17:$V$22,1,0)),1,0)</f>
        <v>0</v>
      </c>
      <c r="DN14" s="187">
        <f>IF(ISERROR(VLOOKUP(K14,Accueil!$V$17:$V$22,1,0)),1,0)</f>
        <v>0</v>
      </c>
      <c r="DO14" s="187">
        <f>IF(ISERROR(VLOOKUP(L14,Accueil!$V$17:$V$22,1,0)),1,0)</f>
        <v>0</v>
      </c>
      <c r="DP14" s="187">
        <f>IF(ISERROR(VLOOKUP(M14,Accueil!$V$17:$V$22,1,0)),1,0)</f>
        <v>0</v>
      </c>
      <c r="DQ14" s="187">
        <f>IF(ISERROR(VLOOKUP(N14,Accueil!$V$17:$V$22,1,0)),1,0)</f>
        <v>0</v>
      </c>
      <c r="DR14" s="187">
        <f>IF(ISERROR(VLOOKUP(O14,Accueil!$V$17:$V$22,1,0)),1,0)</f>
        <v>0</v>
      </c>
      <c r="DS14" s="187">
        <f>IF(ISERROR(VLOOKUP(P14,Accueil!$V$17:$V$22,1,0)),1,0)</f>
        <v>0</v>
      </c>
      <c r="DT14" s="187">
        <f>IF(ISERROR(VLOOKUP(Q14,Accueil!$V$17:$V$22,1,0)),1,0)</f>
        <v>0</v>
      </c>
      <c r="DU14" s="187">
        <f>IF(ISERROR(VLOOKUP(R14,Accueil!$V$17:$V$22,1,0)),1,0)</f>
        <v>0</v>
      </c>
      <c r="DV14" s="187">
        <f>IF(ISERROR(VLOOKUP(S14,Accueil!$V$17:$V$22,1,0)),1,0)</f>
        <v>0</v>
      </c>
      <c r="DW14" s="187">
        <f>IF(ISERROR(VLOOKUP(T14,Accueil!$V$17:$V$22,1,0)),1,0)</f>
        <v>0</v>
      </c>
      <c r="DX14" s="187">
        <f>IF(ISERROR(VLOOKUP(U14,Accueil!$V$17:$V$22,1,0)),1,0)</f>
        <v>0</v>
      </c>
      <c r="DY14" s="187">
        <f>IF(ISERROR(VLOOKUP(V14,Accueil!$V$17:$V$22,1,0)),1,0)</f>
        <v>0</v>
      </c>
      <c r="DZ14" s="187">
        <f>IF(ISERROR(VLOOKUP(W14,Accueil!$V$17:$V$22,1,0)),1,0)</f>
        <v>0</v>
      </c>
      <c r="EA14" s="187">
        <f>IF(ISERROR(VLOOKUP(X14,Accueil!$V$17:$V$22,1,0)),1,0)</f>
        <v>0</v>
      </c>
      <c r="EB14" s="187">
        <f>IF(ISERROR(VLOOKUP(Y14,Accueil!$V$17:$V$22,1,0)),1,0)</f>
        <v>0</v>
      </c>
      <c r="EC14" s="187">
        <f>IF(ISERROR(VLOOKUP(Z14,Accueil!$V$17:$V$22,1,0)),1,0)</f>
        <v>0</v>
      </c>
      <c r="ED14" s="187">
        <f>IF(ISERROR(VLOOKUP(AA14,Accueil!$V$17:$V$22,1,0)),1,0)</f>
        <v>0</v>
      </c>
      <c r="EE14" s="187">
        <f>IF(ISERROR(VLOOKUP(AB14,Accueil!$V$17:$V$22,1,0)),1,0)</f>
        <v>0</v>
      </c>
      <c r="EF14" s="187">
        <f>IF(ISERROR(VLOOKUP(AC14,Accueil!$V$17:$V$22,1,0)),1,0)</f>
        <v>0</v>
      </c>
      <c r="EG14" s="187">
        <f>IF(ISERROR(VLOOKUP(AD14,Accueil!$V$17:$V$22,1,0)),1,0)</f>
        <v>0</v>
      </c>
      <c r="EH14" s="187">
        <f>IF(ISERROR(VLOOKUP(AE14,Accueil!$V$17:$V$22,1,0)),1,0)</f>
        <v>0</v>
      </c>
      <c r="EI14" s="187">
        <f>IF(ISERROR(VLOOKUP(AF14,Accueil!$V$17:$V$22,1,0)),1,0)</f>
        <v>0</v>
      </c>
      <c r="EJ14" s="187">
        <f>IF(ISERROR(VLOOKUP(AG14,Accueil!$V$17:$V$22,1,0)),1,0)</f>
        <v>0</v>
      </c>
      <c r="EK14" s="187">
        <f>IF(ISERROR(VLOOKUP(AH14,Accueil!$V$17:$V$22,1,0)),1,0)</f>
        <v>0</v>
      </c>
      <c r="EL14" s="187">
        <f>IF(ISERROR(VLOOKUP(AI14,Accueil!$V$17:$V$22,1,0)),1,0)</f>
        <v>0</v>
      </c>
      <c r="EM14" s="187">
        <f>IF(ISERROR(VLOOKUP(AJ14,Accueil!$V$17:$V$22,1,0)),1,0)</f>
        <v>0</v>
      </c>
      <c r="EN14" s="187">
        <f>IF(ISERROR(VLOOKUP(AK14,Accueil!$V$17:$V$22,1,0)),1,0)</f>
        <v>0</v>
      </c>
      <c r="EO14" s="187">
        <f>IF(ISERROR(VLOOKUP(AL14,Accueil!$V$17:$V$22,1,0)),1,0)</f>
        <v>0</v>
      </c>
      <c r="EP14" s="187">
        <f>IF(ISERROR(VLOOKUP(AM14,Accueil!$V$17:$V$22,1,0)),1,0)</f>
        <v>0</v>
      </c>
      <c r="EQ14" s="187">
        <f>IF(ISERROR(VLOOKUP(AN14,Accueil!$V$17:$V$22,1,0)),1,0)</f>
        <v>0</v>
      </c>
      <c r="ER14" s="187">
        <f>IF(ISERROR(VLOOKUP(AO14,Accueil!$V$17:$V$22,1,0)),1,0)</f>
        <v>0</v>
      </c>
      <c r="ES14" s="187">
        <f>IF(ISERROR(VLOOKUP(AP14,Accueil!$V$17:$V$22,1,0)),1,0)</f>
        <v>0</v>
      </c>
      <c r="ET14" s="187">
        <f>IF(ISERROR(VLOOKUP(AQ14,Accueil!$V$17:$V$22,1,0)),1,0)</f>
        <v>0</v>
      </c>
      <c r="EU14" s="187">
        <f>IF(ISERROR(VLOOKUP(AR14,Accueil!$V$17:$V$22,1,0)),1,0)</f>
        <v>0</v>
      </c>
      <c r="EV14" s="187">
        <f>IF(ISERROR(VLOOKUP(AS14,Accueil!$V$17:$V$22,1,0)),1,0)</f>
        <v>0</v>
      </c>
      <c r="EW14" s="187">
        <f>IF(ISERROR(VLOOKUP(AT14,Accueil!$V$17:$V$22,1,0)),1,0)</f>
        <v>0</v>
      </c>
      <c r="EX14" s="187">
        <f>IF(ISERROR(VLOOKUP(AU14,Accueil!$V$17:$V$22,1,0)),1,0)</f>
        <v>0</v>
      </c>
      <c r="EY14" s="187">
        <f>IF(ISERROR(VLOOKUP(AV14,Accueil!$V$17:$V$22,1,0)),1,0)</f>
        <v>0</v>
      </c>
      <c r="EZ14" s="187">
        <f>IF(ISERROR(VLOOKUP(AW14,Accueil!$V$17:$V$22,1,0)),1,0)</f>
        <v>0</v>
      </c>
      <c r="FA14" s="187">
        <f>IF(ISERROR(VLOOKUP(AX14,Accueil!$V$17:$V$22,1,0)),1,0)</f>
        <v>0</v>
      </c>
      <c r="FB14" s="187">
        <f>IF(ISERROR(VLOOKUP(AY14,Accueil!$V$17:$V$22,1,0)),1,0)</f>
        <v>0</v>
      </c>
      <c r="FC14" s="187">
        <f>IF(ISERROR(VLOOKUP(AZ14,Accueil!$V$17:$V$22,1,0)),1,0)</f>
        <v>0</v>
      </c>
      <c r="FD14" s="187">
        <f>IF(ISERROR(VLOOKUP(BA14,Accueil!$V$17:$V$22,1,0)),1,0)</f>
        <v>0</v>
      </c>
      <c r="FE14" s="187">
        <f>IF(ISERROR(VLOOKUP(BB14,Accueil!$V$17:$V$22,1,0)),1,0)</f>
        <v>0</v>
      </c>
      <c r="FF14" s="187">
        <f>IF(ISERROR(VLOOKUP(BC14,Accueil!$V$17:$V$22,1,0)),1,0)</f>
        <v>0</v>
      </c>
      <c r="FG14" s="187">
        <f>IF(ISERROR(VLOOKUP(BD14,Accueil!$V$17:$V$22,1,0)),1,0)</f>
        <v>0</v>
      </c>
      <c r="FH14" s="187">
        <f>IF(ISERROR(VLOOKUP(BE14,Accueil!$V$17:$V$22,1,0)),1,0)</f>
        <v>0</v>
      </c>
      <c r="FI14" s="187">
        <f>IF(ISERROR(VLOOKUP(BF14,Accueil!$V$17:$V$22,1,0)),1,0)</f>
        <v>0</v>
      </c>
      <c r="FJ14" s="187">
        <f>IF(ISERROR(VLOOKUP(BG14,Accueil!$V$17:$V$22,1,0)),1,0)</f>
        <v>0</v>
      </c>
      <c r="FK14" s="187">
        <f>IF(ISERROR(VLOOKUP(BH14,Accueil!$V$17:$V$22,1,0)),1,0)</f>
        <v>0</v>
      </c>
      <c r="FL14" s="187">
        <f>IF(ISERROR(VLOOKUP(BI14,Accueil!$V$17:$V$22,1,0)),1,0)</f>
        <v>0</v>
      </c>
      <c r="FM14" s="187">
        <f>IF(ISERROR(VLOOKUP(BJ14,Accueil!$V$17:$V$22,1,0)),1,0)</f>
        <v>0</v>
      </c>
      <c r="FN14" s="187">
        <f>IF(ISERROR(VLOOKUP(BK14,Accueil!$V$17:$V$22,1,0)),1,0)</f>
        <v>0</v>
      </c>
      <c r="FO14" s="187">
        <f>IF(ISERROR(VLOOKUP(BL14,Accueil!$V$17:$V$22,1,0)),1,0)</f>
        <v>0</v>
      </c>
      <c r="FP14" s="187">
        <f>IF(ISERROR(VLOOKUP(BM14,Accueil!$V$17:$V$22,1,0)),1,0)</f>
        <v>0</v>
      </c>
      <c r="FQ14" s="187">
        <f>IF(ISERROR(VLOOKUP(BN14,Accueil!$V$17:$V$22,1,0)),1,0)</f>
        <v>0</v>
      </c>
      <c r="FR14" s="187">
        <f>IF(ISERROR(VLOOKUP(BO14,Accueil!$V$17:$V$22,1,0)),1,0)</f>
        <v>0</v>
      </c>
      <c r="FS14" s="187">
        <f>IF(ISERROR(VLOOKUP(BP14,Accueil!$V$17:$V$22,1,0)),1,0)</f>
        <v>0</v>
      </c>
      <c r="FT14" s="187">
        <f>IF(ISERROR(VLOOKUP(BQ14,Accueil!$V$17:$V$22,1,0)),1,0)</f>
        <v>0</v>
      </c>
      <c r="FU14" s="187">
        <f>IF(ISERROR(VLOOKUP(BR14,Accueil!$V$17:$V$22,1,0)),1,0)</f>
        <v>0</v>
      </c>
      <c r="FV14" s="187">
        <f>IF(ISERROR(VLOOKUP(BS14,Accueil!$V$17:$V$22,1,0)),1,0)</f>
        <v>0</v>
      </c>
      <c r="FW14" s="187">
        <f>IF(ISERROR(VLOOKUP(BT14,Accueil!$V$17:$V$22,1,0)),1,0)</f>
        <v>0</v>
      </c>
      <c r="FX14" s="187">
        <f>IF(ISERROR(VLOOKUP(BU14,Accueil!$V$17:$V$22,1,0)),1,0)</f>
        <v>0</v>
      </c>
      <c r="FY14" s="187">
        <f>IF(ISERROR(VLOOKUP(BV14,Accueil!$V$17:$V$22,1,0)),1,0)</f>
        <v>0</v>
      </c>
      <c r="FZ14" s="187">
        <f>IF(ISERROR(VLOOKUP(BW14,Accueil!$V$17:$V$22,1,0)),1,0)</f>
        <v>0</v>
      </c>
      <c r="GA14" s="187">
        <f>IF(ISERROR(VLOOKUP(BX14,Accueil!$V$17:$V$22,1,0)),1,0)</f>
        <v>0</v>
      </c>
      <c r="GB14" s="187">
        <f>IF(ISERROR(VLOOKUP(BY14,Accueil!$V$17:$V$22,1,0)),1,0)</f>
        <v>0</v>
      </c>
      <c r="GC14" s="187">
        <f>IF(ISERROR(VLOOKUP(BZ14,Accueil!$V$17:$V$22,1,0)),1,0)</f>
        <v>0</v>
      </c>
      <c r="GD14" s="187">
        <f>IF(ISERROR(VLOOKUP(CA14,Accueil!$V$17:$V$22,1,0)),1,0)</f>
        <v>0</v>
      </c>
      <c r="GE14" s="187">
        <f>IF(ISERROR(VLOOKUP(CB14,Accueil!$V$17:$V$22,1,0)),1,0)</f>
        <v>0</v>
      </c>
      <c r="GF14" s="187">
        <f>IF(ISERROR(VLOOKUP(CC14,Accueil!$V$17:$V$22,1,0)),1,0)</f>
        <v>0</v>
      </c>
      <c r="GG14" s="187">
        <f>IF(ISERROR(VLOOKUP(CD14,Accueil!$V$17:$V$22,1,0)),1,0)</f>
        <v>0</v>
      </c>
      <c r="GH14" s="187">
        <f>IF(ISERROR(VLOOKUP(CE14,Accueil!$V$17:$V$22,1,0)),1,0)</f>
        <v>0</v>
      </c>
      <c r="GI14" s="187">
        <f>IF(ISERROR(VLOOKUP(CF14,Accueil!$V$17:$V$22,1,0)),1,0)</f>
        <v>0</v>
      </c>
      <c r="GJ14" s="187">
        <f>IF(ISERROR(VLOOKUP(CG14,Accueil!$V$17:$V$22,1,0)),1,0)</f>
        <v>0</v>
      </c>
      <c r="GK14" s="187">
        <f>IF(ISERROR(VLOOKUP(CH14,Accueil!$V$17:$V$22,1,0)),1,0)</f>
        <v>0</v>
      </c>
      <c r="GL14" s="187">
        <f>IF(ISERROR(VLOOKUP(CI14,Accueil!$V$17:$V$22,1,0)),1,0)</f>
        <v>0</v>
      </c>
      <c r="GM14" s="187">
        <f>IF(ISERROR(VLOOKUP(CJ14,Accueil!$V$17:$V$22,1,0)),1,0)</f>
        <v>0</v>
      </c>
      <c r="GN14" s="187">
        <f>IF(ISERROR(VLOOKUP(CK14,Accueil!$V$17:$V$22,1,0)),1,0)</f>
        <v>0</v>
      </c>
      <c r="GO14" s="187">
        <f>IF(ISERROR(VLOOKUP(CL14,Accueil!$V$17:$V$22,1,0)),1,0)</f>
        <v>0</v>
      </c>
      <c r="GP14" s="187">
        <f>IF(ISERROR(VLOOKUP(CM14,Accueil!$V$17:$V$22,1,0)),1,0)</f>
        <v>0</v>
      </c>
      <c r="GQ14" s="187">
        <f>IF(ISERROR(VLOOKUP(CN14,Accueil!$V$17:$V$22,1,0)),1,0)</f>
        <v>0</v>
      </c>
      <c r="GR14" s="187">
        <f>IF(ISERROR(VLOOKUP(CO14,Accueil!$V$17:$V$22,1,0)),1,0)</f>
        <v>0</v>
      </c>
      <c r="GS14" s="187">
        <f>IF(ISERROR(VLOOKUP(CP14,Accueil!$V$17:$V$22,1,0)),1,0)</f>
        <v>0</v>
      </c>
      <c r="GT14" s="187">
        <f>IF(ISERROR(VLOOKUP(CQ14,Accueil!$V$17:$V$22,1,0)),1,0)</f>
        <v>0</v>
      </c>
      <c r="GU14" s="187">
        <f>IF(ISERROR(VLOOKUP(CR14,Accueil!$V$17:$V$22,1,0)),1,0)</f>
        <v>0</v>
      </c>
      <c r="GV14" s="187">
        <f>IF(ISERROR(VLOOKUP(CS14,Accueil!$V$17:$V$22,1,0)),1,0)</f>
        <v>0</v>
      </c>
      <c r="GW14" s="187">
        <f>IF(ISERROR(VLOOKUP(CT14,Accueil!$V$17:$V$22,1,0)),1,0)</f>
        <v>0</v>
      </c>
      <c r="GX14" s="187">
        <f>IF(ISERROR(VLOOKUP(CU14,Accueil!$V$17:$V$22,1,0)),1,0)</f>
        <v>0</v>
      </c>
      <c r="GY14" s="187">
        <f>IF(ISERROR(VLOOKUP(CV14,Accueil!$V$17:$V$22,1,0)),1,0)</f>
        <v>0</v>
      </c>
      <c r="GZ14" s="187">
        <f>IF(ISERROR(VLOOKUP(CW14,Accueil!$V$17:$V$22,1,0)),1,0)</f>
        <v>0</v>
      </c>
      <c r="HA14" s="187">
        <f>IF(ISERROR(VLOOKUP(CX14,Accueil!$V$17:$V$22,1,0)),1,0)</f>
        <v>0</v>
      </c>
      <c r="HB14" s="187">
        <f>IF(ISERROR(VLOOKUP(CY14,Accueil!$V$17:$V$22,1,0)),1,0)</f>
        <v>0</v>
      </c>
      <c r="HC14" s="187">
        <f>IF(ISERROR(VLOOKUP(CZ14,Accueil!$V$17:$V$22,1,0)),1,0)</f>
        <v>0</v>
      </c>
      <c r="HD14" s="187">
        <f>IF(ISERROR(VLOOKUP(DA14,Accueil!$V$17:$V$22,1,0)),1,0)</f>
        <v>0</v>
      </c>
    </row>
    <row r="15" spans="1:213" ht="12.75" customHeight="1" x14ac:dyDescent="0.25">
      <c r="A15" s="336"/>
      <c r="B15" s="12">
        <v>7</v>
      </c>
      <c r="C15" s="29" t="str">
        <f>IF(Accueil!E19="","",Accueil!E19)</f>
        <v/>
      </c>
      <c r="D15" s="30" t="str">
        <f>IF(Accueil!F19="","",Accueil!F19)</f>
        <v/>
      </c>
      <c r="E15" s="103" t="str">
        <f t="shared" si="2"/>
        <v/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12">
        <v>7</v>
      </c>
      <c r="DC15" s="11" t="str">
        <f>IF(D15="","",COUNTIF(F15:DA15,Accueil!$AA$28)&amp;" / "&amp;COUNTIF($F$8:$DA$8,"&gt;0")-(COUNTIF(F15:DA15,Accueil!$AF$26)))</f>
        <v/>
      </c>
      <c r="DD15" s="130" t="str">
        <f>IF(D15="","",COUNTIF(F15:DA15,Accueil!$AA$26))</f>
        <v/>
      </c>
      <c r="DE15" s="130" t="str">
        <f>IF(D15="","",COUNTIF($F$8:$DA$8,"&gt;0")-(COUNTIF(F15:DA15,Accueil!$AF$26)))</f>
        <v/>
      </c>
      <c r="DF15" s="11" t="str">
        <f t="shared" si="3"/>
        <v/>
      </c>
      <c r="DG15" s="32" t="str">
        <f t="shared" si="0"/>
        <v/>
      </c>
      <c r="DH15" s="187">
        <f t="shared" ref="DH15:DH48" si="4">SUM(DI15:HD15)</f>
        <v>0</v>
      </c>
      <c r="DI15" s="187">
        <f>IF(ISERROR(VLOOKUP(F15,Accueil!$V$17:$V$22,1,0)),1,0)</f>
        <v>0</v>
      </c>
      <c r="DJ15" s="187">
        <f>IF(ISERROR(VLOOKUP(G15,Accueil!$V$17:$V$22,1,0)),1,0)</f>
        <v>0</v>
      </c>
      <c r="DK15" s="187">
        <f>IF(ISERROR(VLOOKUP(H15,Accueil!$V$17:$V$22,1,0)),1,0)</f>
        <v>0</v>
      </c>
      <c r="DL15" s="187">
        <f>IF(ISERROR(VLOOKUP(I15,Accueil!$V$17:$V$22,1,0)),1,0)</f>
        <v>0</v>
      </c>
      <c r="DM15" s="187">
        <f>IF(ISERROR(VLOOKUP(J15,Accueil!$V$17:$V$22,1,0)),1,0)</f>
        <v>0</v>
      </c>
      <c r="DN15" s="187">
        <f>IF(ISERROR(VLOOKUP(K15,Accueil!$V$17:$V$22,1,0)),1,0)</f>
        <v>0</v>
      </c>
      <c r="DO15" s="187">
        <f>IF(ISERROR(VLOOKUP(L15,Accueil!$V$17:$V$22,1,0)),1,0)</f>
        <v>0</v>
      </c>
      <c r="DP15" s="187">
        <f>IF(ISERROR(VLOOKUP(M15,Accueil!$V$17:$V$22,1,0)),1,0)</f>
        <v>0</v>
      </c>
      <c r="DQ15" s="187">
        <f>IF(ISERROR(VLOOKUP(N15,Accueil!$V$17:$V$22,1,0)),1,0)</f>
        <v>0</v>
      </c>
      <c r="DR15" s="187">
        <f>IF(ISERROR(VLOOKUP(O15,Accueil!$V$17:$V$22,1,0)),1,0)</f>
        <v>0</v>
      </c>
      <c r="DS15" s="187">
        <f>IF(ISERROR(VLOOKUP(P15,Accueil!$V$17:$V$22,1,0)),1,0)</f>
        <v>0</v>
      </c>
      <c r="DT15" s="187">
        <f>IF(ISERROR(VLOOKUP(Q15,Accueil!$V$17:$V$22,1,0)),1,0)</f>
        <v>0</v>
      </c>
      <c r="DU15" s="187">
        <f>IF(ISERROR(VLOOKUP(R15,Accueil!$V$17:$V$22,1,0)),1,0)</f>
        <v>0</v>
      </c>
      <c r="DV15" s="187">
        <f>IF(ISERROR(VLOOKUP(S15,Accueil!$V$17:$V$22,1,0)),1,0)</f>
        <v>0</v>
      </c>
      <c r="DW15" s="187">
        <f>IF(ISERROR(VLOOKUP(T15,Accueil!$V$17:$V$22,1,0)),1,0)</f>
        <v>0</v>
      </c>
      <c r="DX15" s="187">
        <f>IF(ISERROR(VLOOKUP(U15,Accueil!$V$17:$V$22,1,0)),1,0)</f>
        <v>0</v>
      </c>
      <c r="DY15" s="187">
        <f>IF(ISERROR(VLOOKUP(V15,Accueil!$V$17:$V$22,1,0)),1,0)</f>
        <v>0</v>
      </c>
      <c r="DZ15" s="187">
        <f>IF(ISERROR(VLOOKUP(W15,Accueil!$V$17:$V$22,1,0)),1,0)</f>
        <v>0</v>
      </c>
      <c r="EA15" s="187">
        <f>IF(ISERROR(VLOOKUP(X15,Accueil!$V$17:$V$22,1,0)),1,0)</f>
        <v>0</v>
      </c>
      <c r="EB15" s="187">
        <f>IF(ISERROR(VLOOKUP(Y15,Accueil!$V$17:$V$22,1,0)),1,0)</f>
        <v>0</v>
      </c>
      <c r="EC15" s="187">
        <f>IF(ISERROR(VLOOKUP(Z15,Accueil!$V$17:$V$22,1,0)),1,0)</f>
        <v>0</v>
      </c>
      <c r="ED15" s="187">
        <f>IF(ISERROR(VLOOKUP(AA15,Accueil!$V$17:$V$22,1,0)),1,0)</f>
        <v>0</v>
      </c>
      <c r="EE15" s="187">
        <f>IF(ISERROR(VLOOKUP(AB15,Accueil!$V$17:$V$22,1,0)),1,0)</f>
        <v>0</v>
      </c>
      <c r="EF15" s="187">
        <f>IF(ISERROR(VLOOKUP(AC15,Accueil!$V$17:$V$22,1,0)),1,0)</f>
        <v>0</v>
      </c>
      <c r="EG15" s="187">
        <f>IF(ISERROR(VLOOKUP(AD15,Accueil!$V$17:$V$22,1,0)),1,0)</f>
        <v>0</v>
      </c>
      <c r="EH15" s="187">
        <f>IF(ISERROR(VLOOKUP(AE15,Accueil!$V$17:$V$22,1,0)),1,0)</f>
        <v>0</v>
      </c>
      <c r="EI15" s="187">
        <f>IF(ISERROR(VLOOKUP(AF15,Accueil!$V$17:$V$22,1,0)),1,0)</f>
        <v>0</v>
      </c>
      <c r="EJ15" s="187">
        <f>IF(ISERROR(VLOOKUP(AG15,Accueil!$V$17:$V$22,1,0)),1,0)</f>
        <v>0</v>
      </c>
      <c r="EK15" s="187">
        <f>IF(ISERROR(VLOOKUP(AH15,Accueil!$V$17:$V$22,1,0)),1,0)</f>
        <v>0</v>
      </c>
      <c r="EL15" s="187">
        <f>IF(ISERROR(VLOOKUP(AI15,Accueil!$V$17:$V$22,1,0)),1,0)</f>
        <v>0</v>
      </c>
      <c r="EM15" s="187">
        <f>IF(ISERROR(VLOOKUP(AJ15,Accueil!$V$17:$V$22,1,0)),1,0)</f>
        <v>0</v>
      </c>
      <c r="EN15" s="187">
        <f>IF(ISERROR(VLOOKUP(AK15,Accueil!$V$17:$V$22,1,0)),1,0)</f>
        <v>0</v>
      </c>
      <c r="EO15" s="187">
        <f>IF(ISERROR(VLOOKUP(AL15,Accueil!$V$17:$V$22,1,0)),1,0)</f>
        <v>0</v>
      </c>
      <c r="EP15" s="187">
        <f>IF(ISERROR(VLOOKUP(AM15,Accueil!$V$17:$V$22,1,0)),1,0)</f>
        <v>0</v>
      </c>
      <c r="EQ15" s="187">
        <f>IF(ISERROR(VLOOKUP(AN15,Accueil!$V$17:$V$22,1,0)),1,0)</f>
        <v>0</v>
      </c>
      <c r="ER15" s="187">
        <f>IF(ISERROR(VLOOKUP(AO15,Accueil!$V$17:$V$22,1,0)),1,0)</f>
        <v>0</v>
      </c>
      <c r="ES15" s="187">
        <f>IF(ISERROR(VLOOKUP(AP15,Accueil!$V$17:$V$22,1,0)),1,0)</f>
        <v>0</v>
      </c>
      <c r="ET15" s="187">
        <f>IF(ISERROR(VLOOKUP(AQ15,Accueil!$V$17:$V$22,1,0)),1,0)</f>
        <v>0</v>
      </c>
      <c r="EU15" s="187">
        <f>IF(ISERROR(VLOOKUP(AR15,Accueil!$V$17:$V$22,1,0)),1,0)</f>
        <v>0</v>
      </c>
      <c r="EV15" s="187">
        <f>IF(ISERROR(VLOOKUP(AS15,Accueil!$V$17:$V$22,1,0)),1,0)</f>
        <v>0</v>
      </c>
      <c r="EW15" s="187">
        <f>IF(ISERROR(VLOOKUP(AT15,Accueil!$V$17:$V$22,1,0)),1,0)</f>
        <v>0</v>
      </c>
      <c r="EX15" s="187">
        <f>IF(ISERROR(VLOOKUP(AU15,Accueil!$V$17:$V$22,1,0)),1,0)</f>
        <v>0</v>
      </c>
      <c r="EY15" s="187">
        <f>IF(ISERROR(VLOOKUP(AV15,Accueil!$V$17:$V$22,1,0)),1,0)</f>
        <v>0</v>
      </c>
      <c r="EZ15" s="187">
        <f>IF(ISERROR(VLOOKUP(AW15,Accueil!$V$17:$V$22,1,0)),1,0)</f>
        <v>0</v>
      </c>
      <c r="FA15" s="187">
        <f>IF(ISERROR(VLOOKUP(AX15,Accueil!$V$17:$V$22,1,0)),1,0)</f>
        <v>0</v>
      </c>
      <c r="FB15" s="187">
        <f>IF(ISERROR(VLOOKUP(AY15,Accueil!$V$17:$V$22,1,0)),1,0)</f>
        <v>0</v>
      </c>
      <c r="FC15" s="187">
        <f>IF(ISERROR(VLOOKUP(AZ15,Accueil!$V$17:$V$22,1,0)),1,0)</f>
        <v>0</v>
      </c>
      <c r="FD15" s="187">
        <f>IF(ISERROR(VLOOKUP(BA15,Accueil!$V$17:$V$22,1,0)),1,0)</f>
        <v>0</v>
      </c>
      <c r="FE15" s="187">
        <f>IF(ISERROR(VLOOKUP(BB15,Accueil!$V$17:$V$22,1,0)),1,0)</f>
        <v>0</v>
      </c>
      <c r="FF15" s="187">
        <f>IF(ISERROR(VLOOKUP(BC15,Accueil!$V$17:$V$22,1,0)),1,0)</f>
        <v>0</v>
      </c>
      <c r="FG15" s="187">
        <f>IF(ISERROR(VLOOKUP(BD15,Accueil!$V$17:$V$22,1,0)),1,0)</f>
        <v>0</v>
      </c>
      <c r="FH15" s="187">
        <f>IF(ISERROR(VLOOKUP(BE15,Accueil!$V$17:$V$22,1,0)),1,0)</f>
        <v>0</v>
      </c>
      <c r="FI15" s="187">
        <f>IF(ISERROR(VLOOKUP(BF15,Accueil!$V$17:$V$22,1,0)),1,0)</f>
        <v>0</v>
      </c>
      <c r="FJ15" s="187">
        <f>IF(ISERROR(VLOOKUP(BG15,Accueil!$V$17:$V$22,1,0)),1,0)</f>
        <v>0</v>
      </c>
      <c r="FK15" s="187">
        <f>IF(ISERROR(VLOOKUP(BH15,Accueil!$V$17:$V$22,1,0)),1,0)</f>
        <v>0</v>
      </c>
      <c r="FL15" s="187">
        <f>IF(ISERROR(VLOOKUP(BI15,Accueil!$V$17:$V$22,1,0)),1,0)</f>
        <v>0</v>
      </c>
      <c r="FM15" s="187">
        <f>IF(ISERROR(VLOOKUP(BJ15,Accueil!$V$17:$V$22,1,0)),1,0)</f>
        <v>0</v>
      </c>
      <c r="FN15" s="187">
        <f>IF(ISERROR(VLOOKUP(BK15,Accueil!$V$17:$V$22,1,0)),1,0)</f>
        <v>0</v>
      </c>
      <c r="FO15" s="187">
        <f>IF(ISERROR(VLOOKUP(BL15,Accueil!$V$17:$V$22,1,0)),1,0)</f>
        <v>0</v>
      </c>
      <c r="FP15" s="187">
        <f>IF(ISERROR(VLOOKUP(BM15,Accueil!$V$17:$V$22,1,0)),1,0)</f>
        <v>0</v>
      </c>
      <c r="FQ15" s="187">
        <f>IF(ISERROR(VLOOKUP(BN15,Accueil!$V$17:$V$22,1,0)),1,0)</f>
        <v>0</v>
      </c>
      <c r="FR15" s="187">
        <f>IF(ISERROR(VLOOKUP(BO15,Accueil!$V$17:$V$22,1,0)),1,0)</f>
        <v>0</v>
      </c>
      <c r="FS15" s="187">
        <f>IF(ISERROR(VLOOKUP(BP15,Accueil!$V$17:$V$22,1,0)),1,0)</f>
        <v>0</v>
      </c>
      <c r="FT15" s="187">
        <f>IF(ISERROR(VLOOKUP(BQ15,Accueil!$V$17:$V$22,1,0)),1,0)</f>
        <v>0</v>
      </c>
      <c r="FU15" s="187">
        <f>IF(ISERROR(VLOOKUP(BR15,Accueil!$V$17:$V$22,1,0)),1,0)</f>
        <v>0</v>
      </c>
      <c r="FV15" s="187">
        <f>IF(ISERROR(VLOOKUP(BS15,Accueil!$V$17:$V$22,1,0)),1,0)</f>
        <v>0</v>
      </c>
      <c r="FW15" s="187">
        <f>IF(ISERROR(VLOOKUP(BT15,Accueil!$V$17:$V$22,1,0)),1,0)</f>
        <v>0</v>
      </c>
      <c r="FX15" s="187">
        <f>IF(ISERROR(VLOOKUP(BU15,Accueil!$V$17:$V$22,1,0)),1,0)</f>
        <v>0</v>
      </c>
      <c r="FY15" s="187">
        <f>IF(ISERROR(VLOOKUP(BV15,Accueil!$V$17:$V$22,1,0)),1,0)</f>
        <v>0</v>
      </c>
      <c r="FZ15" s="187">
        <f>IF(ISERROR(VLOOKUP(BW15,Accueil!$V$17:$V$22,1,0)),1,0)</f>
        <v>0</v>
      </c>
      <c r="GA15" s="187">
        <f>IF(ISERROR(VLOOKUP(BX15,Accueil!$V$17:$V$22,1,0)),1,0)</f>
        <v>0</v>
      </c>
      <c r="GB15" s="187">
        <f>IF(ISERROR(VLOOKUP(BY15,Accueil!$V$17:$V$22,1,0)),1,0)</f>
        <v>0</v>
      </c>
      <c r="GC15" s="187">
        <f>IF(ISERROR(VLOOKUP(BZ15,Accueil!$V$17:$V$22,1,0)),1,0)</f>
        <v>0</v>
      </c>
      <c r="GD15" s="187">
        <f>IF(ISERROR(VLOOKUP(CA15,Accueil!$V$17:$V$22,1,0)),1,0)</f>
        <v>0</v>
      </c>
      <c r="GE15" s="187">
        <f>IF(ISERROR(VLOOKUP(CB15,Accueil!$V$17:$V$22,1,0)),1,0)</f>
        <v>0</v>
      </c>
      <c r="GF15" s="187">
        <f>IF(ISERROR(VLOOKUP(CC15,Accueil!$V$17:$V$22,1,0)),1,0)</f>
        <v>0</v>
      </c>
      <c r="GG15" s="187">
        <f>IF(ISERROR(VLOOKUP(CD15,Accueil!$V$17:$V$22,1,0)),1,0)</f>
        <v>0</v>
      </c>
      <c r="GH15" s="187">
        <f>IF(ISERROR(VLOOKUP(CE15,Accueil!$V$17:$V$22,1,0)),1,0)</f>
        <v>0</v>
      </c>
      <c r="GI15" s="187">
        <f>IF(ISERROR(VLOOKUP(CF15,Accueil!$V$17:$V$22,1,0)),1,0)</f>
        <v>0</v>
      </c>
      <c r="GJ15" s="187">
        <f>IF(ISERROR(VLOOKUP(CG15,Accueil!$V$17:$V$22,1,0)),1,0)</f>
        <v>0</v>
      </c>
      <c r="GK15" s="187">
        <f>IF(ISERROR(VLOOKUP(CH15,Accueil!$V$17:$V$22,1,0)),1,0)</f>
        <v>0</v>
      </c>
      <c r="GL15" s="187">
        <f>IF(ISERROR(VLOOKUP(CI15,Accueil!$V$17:$V$22,1,0)),1,0)</f>
        <v>0</v>
      </c>
      <c r="GM15" s="187">
        <f>IF(ISERROR(VLOOKUP(CJ15,Accueil!$V$17:$V$22,1,0)),1,0)</f>
        <v>0</v>
      </c>
      <c r="GN15" s="187">
        <f>IF(ISERROR(VLOOKUP(CK15,Accueil!$V$17:$V$22,1,0)),1,0)</f>
        <v>0</v>
      </c>
      <c r="GO15" s="187">
        <f>IF(ISERROR(VLOOKUP(CL15,Accueil!$V$17:$V$22,1,0)),1,0)</f>
        <v>0</v>
      </c>
      <c r="GP15" s="187">
        <f>IF(ISERROR(VLOOKUP(CM15,Accueil!$V$17:$V$22,1,0)),1,0)</f>
        <v>0</v>
      </c>
      <c r="GQ15" s="187">
        <f>IF(ISERROR(VLOOKUP(CN15,Accueil!$V$17:$V$22,1,0)),1,0)</f>
        <v>0</v>
      </c>
      <c r="GR15" s="187">
        <f>IF(ISERROR(VLOOKUP(CO15,Accueil!$V$17:$V$22,1,0)),1,0)</f>
        <v>0</v>
      </c>
      <c r="GS15" s="187">
        <f>IF(ISERROR(VLOOKUP(CP15,Accueil!$V$17:$V$22,1,0)),1,0)</f>
        <v>0</v>
      </c>
      <c r="GT15" s="187">
        <f>IF(ISERROR(VLOOKUP(CQ15,Accueil!$V$17:$V$22,1,0)),1,0)</f>
        <v>0</v>
      </c>
      <c r="GU15" s="187">
        <f>IF(ISERROR(VLOOKUP(CR15,Accueil!$V$17:$V$22,1,0)),1,0)</f>
        <v>0</v>
      </c>
      <c r="GV15" s="187">
        <f>IF(ISERROR(VLOOKUP(CS15,Accueil!$V$17:$V$22,1,0)),1,0)</f>
        <v>0</v>
      </c>
      <c r="GW15" s="187">
        <f>IF(ISERROR(VLOOKUP(CT15,Accueil!$V$17:$V$22,1,0)),1,0)</f>
        <v>0</v>
      </c>
      <c r="GX15" s="187">
        <f>IF(ISERROR(VLOOKUP(CU15,Accueil!$V$17:$V$22,1,0)),1,0)</f>
        <v>0</v>
      </c>
      <c r="GY15" s="187">
        <f>IF(ISERROR(VLOOKUP(CV15,Accueil!$V$17:$V$22,1,0)),1,0)</f>
        <v>0</v>
      </c>
      <c r="GZ15" s="187">
        <f>IF(ISERROR(VLOOKUP(CW15,Accueil!$V$17:$V$22,1,0)),1,0)</f>
        <v>0</v>
      </c>
      <c r="HA15" s="187">
        <f>IF(ISERROR(VLOOKUP(CX15,Accueil!$V$17:$V$22,1,0)),1,0)</f>
        <v>0</v>
      </c>
      <c r="HB15" s="187">
        <f>IF(ISERROR(VLOOKUP(CY15,Accueil!$V$17:$V$22,1,0)),1,0)</f>
        <v>0</v>
      </c>
      <c r="HC15" s="187">
        <f>IF(ISERROR(VLOOKUP(CZ15,Accueil!$V$17:$V$22,1,0)),1,0)</f>
        <v>0</v>
      </c>
      <c r="HD15" s="187">
        <f>IF(ISERROR(VLOOKUP(DA15,Accueil!$V$17:$V$22,1,0)),1,0)</f>
        <v>0</v>
      </c>
    </row>
    <row r="16" spans="1:213" ht="12.75" customHeight="1" x14ac:dyDescent="0.25">
      <c r="A16" s="336"/>
      <c r="B16" s="12">
        <v>8</v>
      </c>
      <c r="C16" s="29" t="str">
        <f>IF(Accueil!E20="","",Accueil!E20)</f>
        <v/>
      </c>
      <c r="D16" s="30" t="str">
        <f>IF(Accueil!F20="","",Accueil!F20)</f>
        <v/>
      </c>
      <c r="E16" s="103" t="str">
        <f t="shared" si="2"/>
        <v/>
      </c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12">
        <v>8</v>
      </c>
      <c r="DC16" s="11" t="str">
        <f>IF(D16="","",COUNTIF(F16:DA16,Accueil!$AA$28)&amp;" / "&amp;COUNTIF($F$8:$DA$8,"&gt;0")-(COUNTIF(F16:DA16,Accueil!$AF$26)))</f>
        <v/>
      </c>
      <c r="DD16" s="130" t="str">
        <f>IF(D16="","",COUNTIF(F16:DA16,Accueil!$AA$26))</f>
        <v/>
      </c>
      <c r="DE16" s="130" t="str">
        <f>IF(D16="","",COUNTIF($F$8:$DA$8,"&gt;0")-(COUNTIF(F16:DA16,Accueil!$AF$26)))</f>
        <v/>
      </c>
      <c r="DF16" s="11" t="str">
        <f t="shared" si="3"/>
        <v/>
      </c>
      <c r="DG16" s="32" t="str">
        <f t="shared" si="0"/>
        <v/>
      </c>
      <c r="DH16" s="187">
        <f t="shared" si="4"/>
        <v>0</v>
      </c>
      <c r="DI16" s="187">
        <f>IF(ISERROR(VLOOKUP(F16,Accueil!$V$17:$V$22,1,0)),1,0)</f>
        <v>0</v>
      </c>
      <c r="DJ16" s="187">
        <f>IF(ISERROR(VLOOKUP(G16,Accueil!$V$17:$V$22,1,0)),1,0)</f>
        <v>0</v>
      </c>
      <c r="DK16" s="187">
        <f>IF(ISERROR(VLOOKUP(H16,Accueil!$V$17:$V$22,1,0)),1,0)</f>
        <v>0</v>
      </c>
      <c r="DL16" s="187">
        <f>IF(ISERROR(VLOOKUP(I16,Accueil!$V$17:$V$22,1,0)),1,0)</f>
        <v>0</v>
      </c>
      <c r="DM16" s="187">
        <f>IF(ISERROR(VLOOKUP(J16,Accueil!$V$17:$V$22,1,0)),1,0)</f>
        <v>0</v>
      </c>
      <c r="DN16" s="187">
        <f>IF(ISERROR(VLOOKUP(K16,Accueil!$V$17:$V$22,1,0)),1,0)</f>
        <v>0</v>
      </c>
      <c r="DO16" s="187">
        <f>IF(ISERROR(VLOOKUP(L16,Accueil!$V$17:$V$22,1,0)),1,0)</f>
        <v>0</v>
      </c>
      <c r="DP16" s="187">
        <f>IF(ISERROR(VLOOKUP(M16,Accueil!$V$17:$V$22,1,0)),1,0)</f>
        <v>0</v>
      </c>
      <c r="DQ16" s="187">
        <f>IF(ISERROR(VLOOKUP(N16,Accueil!$V$17:$V$22,1,0)),1,0)</f>
        <v>0</v>
      </c>
      <c r="DR16" s="187">
        <f>IF(ISERROR(VLOOKUP(O16,Accueil!$V$17:$V$22,1,0)),1,0)</f>
        <v>0</v>
      </c>
      <c r="DS16" s="187">
        <f>IF(ISERROR(VLOOKUP(P16,Accueil!$V$17:$V$22,1,0)),1,0)</f>
        <v>0</v>
      </c>
      <c r="DT16" s="187">
        <f>IF(ISERROR(VLOOKUP(Q16,Accueil!$V$17:$V$22,1,0)),1,0)</f>
        <v>0</v>
      </c>
      <c r="DU16" s="187">
        <f>IF(ISERROR(VLOOKUP(R16,Accueil!$V$17:$V$22,1,0)),1,0)</f>
        <v>0</v>
      </c>
      <c r="DV16" s="187">
        <f>IF(ISERROR(VLOOKUP(S16,Accueil!$V$17:$V$22,1,0)),1,0)</f>
        <v>0</v>
      </c>
      <c r="DW16" s="187">
        <f>IF(ISERROR(VLOOKUP(T16,Accueil!$V$17:$V$22,1,0)),1,0)</f>
        <v>0</v>
      </c>
      <c r="DX16" s="187">
        <f>IF(ISERROR(VLOOKUP(U16,Accueil!$V$17:$V$22,1,0)),1,0)</f>
        <v>0</v>
      </c>
      <c r="DY16" s="187">
        <f>IF(ISERROR(VLOOKUP(V16,Accueil!$V$17:$V$22,1,0)),1,0)</f>
        <v>0</v>
      </c>
      <c r="DZ16" s="187">
        <f>IF(ISERROR(VLOOKUP(W16,Accueil!$V$17:$V$22,1,0)),1,0)</f>
        <v>0</v>
      </c>
      <c r="EA16" s="187">
        <f>IF(ISERROR(VLOOKUP(X16,Accueil!$V$17:$V$22,1,0)),1,0)</f>
        <v>0</v>
      </c>
      <c r="EB16" s="187">
        <f>IF(ISERROR(VLOOKUP(Y16,Accueil!$V$17:$V$22,1,0)),1,0)</f>
        <v>0</v>
      </c>
      <c r="EC16" s="187">
        <f>IF(ISERROR(VLOOKUP(Z16,Accueil!$V$17:$V$22,1,0)),1,0)</f>
        <v>0</v>
      </c>
      <c r="ED16" s="187">
        <f>IF(ISERROR(VLOOKUP(AA16,Accueil!$V$17:$V$22,1,0)),1,0)</f>
        <v>0</v>
      </c>
      <c r="EE16" s="187">
        <f>IF(ISERROR(VLOOKUP(AB16,Accueil!$V$17:$V$22,1,0)),1,0)</f>
        <v>0</v>
      </c>
      <c r="EF16" s="187">
        <f>IF(ISERROR(VLOOKUP(AC16,Accueil!$V$17:$V$22,1,0)),1,0)</f>
        <v>0</v>
      </c>
      <c r="EG16" s="187">
        <f>IF(ISERROR(VLOOKUP(AD16,Accueil!$V$17:$V$22,1,0)),1,0)</f>
        <v>0</v>
      </c>
      <c r="EH16" s="187">
        <f>IF(ISERROR(VLOOKUP(AE16,Accueil!$V$17:$V$22,1,0)),1,0)</f>
        <v>0</v>
      </c>
      <c r="EI16" s="187">
        <f>IF(ISERROR(VLOOKUP(AF16,Accueil!$V$17:$V$22,1,0)),1,0)</f>
        <v>0</v>
      </c>
      <c r="EJ16" s="187">
        <f>IF(ISERROR(VLOOKUP(AG16,Accueil!$V$17:$V$22,1,0)),1,0)</f>
        <v>0</v>
      </c>
      <c r="EK16" s="187">
        <f>IF(ISERROR(VLOOKUP(AH16,Accueil!$V$17:$V$22,1,0)),1,0)</f>
        <v>0</v>
      </c>
      <c r="EL16" s="187">
        <f>IF(ISERROR(VLOOKUP(AI16,Accueil!$V$17:$V$22,1,0)),1,0)</f>
        <v>0</v>
      </c>
      <c r="EM16" s="187">
        <f>IF(ISERROR(VLOOKUP(AJ16,Accueil!$V$17:$V$22,1,0)),1,0)</f>
        <v>0</v>
      </c>
      <c r="EN16" s="187">
        <f>IF(ISERROR(VLOOKUP(AK16,Accueil!$V$17:$V$22,1,0)),1,0)</f>
        <v>0</v>
      </c>
      <c r="EO16" s="187">
        <f>IF(ISERROR(VLOOKUP(AL16,Accueil!$V$17:$V$22,1,0)),1,0)</f>
        <v>0</v>
      </c>
      <c r="EP16" s="187">
        <f>IF(ISERROR(VLOOKUP(AM16,Accueil!$V$17:$V$22,1,0)),1,0)</f>
        <v>0</v>
      </c>
      <c r="EQ16" s="187">
        <f>IF(ISERROR(VLOOKUP(AN16,Accueil!$V$17:$V$22,1,0)),1,0)</f>
        <v>0</v>
      </c>
      <c r="ER16" s="187">
        <f>IF(ISERROR(VLOOKUP(AO16,Accueil!$V$17:$V$22,1,0)),1,0)</f>
        <v>0</v>
      </c>
      <c r="ES16" s="187">
        <f>IF(ISERROR(VLOOKUP(AP16,Accueil!$V$17:$V$22,1,0)),1,0)</f>
        <v>0</v>
      </c>
      <c r="ET16" s="187">
        <f>IF(ISERROR(VLOOKUP(AQ16,Accueil!$V$17:$V$22,1,0)),1,0)</f>
        <v>0</v>
      </c>
      <c r="EU16" s="187">
        <f>IF(ISERROR(VLOOKUP(AR16,Accueil!$V$17:$V$22,1,0)),1,0)</f>
        <v>0</v>
      </c>
      <c r="EV16" s="187">
        <f>IF(ISERROR(VLOOKUP(AS16,Accueil!$V$17:$V$22,1,0)),1,0)</f>
        <v>0</v>
      </c>
      <c r="EW16" s="187">
        <f>IF(ISERROR(VLOOKUP(AT16,Accueil!$V$17:$V$22,1,0)),1,0)</f>
        <v>0</v>
      </c>
      <c r="EX16" s="187">
        <f>IF(ISERROR(VLOOKUP(AU16,Accueil!$V$17:$V$22,1,0)),1,0)</f>
        <v>0</v>
      </c>
      <c r="EY16" s="187">
        <f>IF(ISERROR(VLOOKUP(AV16,Accueil!$V$17:$V$22,1,0)),1,0)</f>
        <v>0</v>
      </c>
      <c r="EZ16" s="187">
        <f>IF(ISERROR(VLOOKUP(AW16,Accueil!$V$17:$V$22,1,0)),1,0)</f>
        <v>0</v>
      </c>
      <c r="FA16" s="187">
        <f>IF(ISERROR(VLOOKUP(AX16,Accueil!$V$17:$V$22,1,0)),1,0)</f>
        <v>0</v>
      </c>
      <c r="FB16" s="187">
        <f>IF(ISERROR(VLOOKUP(AY16,Accueil!$V$17:$V$22,1,0)),1,0)</f>
        <v>0</v>
      </c>
      <c r="FC16" s="187">
        <f>IF(ISERROR(VLOOKUP(AZ16,Accueil!$V$17:$V$22,1,0)),1,0)</f>
        <v>0</v>
      </c>
      <c r="FD16" s="187">
        <f>IF(ISERROR(VLOOKUP(BA16,Accueil!$V$17:$V$22,1,0)),1,0)</f>
        <v>0</v>
      </c>
      <c r="FE16" s="187">
        <f>IF(ISERROR(VLOOKUP(BB16,Accueil!$V$17:$V$22,1,0)),1,0)</f>
        <v>0</v>
      </c>
      <c r="FF16" s="187">
        <f>IF(ISERROR(VLOOKUP(BC16,Accueil!$V$17:$V$22,1,0)),1,0)</f>
        <v>0</v>
      </c>
      <c r="FG16" s="187">
        <f>IF(ISERROR(VLOOKUP(BD16,Accueil!$V$17:$V$22,1,0)),1,0)</f>
        <v>0</v>
      </c>
      <c r="FH16" s="187">
        <f>IF(ISERROR(VLOOKUP(BE16,Accueil!$V$17:$V$22,1,0)),1,0)</f>
        <v>0</v>
      </c>
      <c r="FI16" s="187">
        <f>IF(ISERROR(VLOOKUP(BF16,Accueil!$V$17:$V$22,1,0)),1,0)</f>
        <v>0</v>
      </c>
      <c r="FJ16" s="187">
        <f>IF(ISERROR(VLOOKUP(BG16,Accueil!$V$17:$V$22,1,0)),1,0)</f>
        <v>0</v>
      </c>
      <c r="FK16" s="187">
        <f>IF(ISERROR(VLOOKUP(BH16,Accueil!$V$17:$V$22,1,0)),1,0)</f>
        <v>0</v>
      </c>
      <c r="FL16" s="187">
        <f>IF(ISERROR(VLOOKUP(BI16,Accueil!$V$17:$V$22,1,0)),1,0)</f>
        <v>0</v>
      </c>
      <c r="FM16" s="187">
        <f>IF(ISERROR(VLOOKUP(BJ16,Accueil!$V$17:$V$22,1,0)),1,0)</f>
        <v>0</v>
      </c>
      <c r="FN16" s="187">
        <f>IF(ISERROR(VLOOKUP(BK16,Accueil!$V$17:$V$22,1,0)),1,0)</f>
        <v>0</v>
      </c>
      <c r="FO16" s="187">
        <f>IF(ISERROR(VLOOKUP(BL16,Accueil!$V$17:$V$22,1,0)),1,0)</f>
        <v>0</v>
      </c>
      <c r="FP16" s="187">
        <f>IF(ISERROR(VLOOKUP(BM16,Accueil!$V$17:$V$22,1,0)),1,0)</f>
        <v>0</v>
      </c>
      <c r="FQ16" s="187">
        <f>IF(ISERROR(VLOOKUP(BN16,Accueil!$V$17:$V$22,1,0)),1,0)</f>
        <v>0</v>
      </c>
      <c r="FR16" s="187">
        <f>IF(ISERROR(VLOOKUP(BO16,Accueil!$V$17:$V$22,1,0)),1,0)</f>
        <v>0</v>
      </c>
      <c r="FS16" s="187">
        <f>IF(ISERROR(VLOOKUP(BP16,Accueil!$V$17:$V$22,1,0)),1,0)</f>
        <v>0</v>
      </c>
      <c r="FT16" s="187">
        <f>IF(ISERROR(VLOOKUP(BQ16,Accueil!$V$17:$V$22,1,0)),1,0)</f>
        <v>0</v>
      </c>
      <c r="FU16" s="187">
        <f>IF(ISERROR(VLOOKUP(BR16,Accueil!$V$17:$V$22,1,0)),1,0)</f>
        <v>0</v>
      </c>
      <c r="FV16" s="187">
        <f>IF(ISERROR(VLOOKUP(BS16,Accueil!$V$17:$V$22,1,0)),1,0)</f>
        <v>0</v>
      </c>
      <c r="FW16" s="187">
        <f>IF(ISERROR(VLOOKUP(BT16,Accueil!$V$17:$V$22,1,0)),1,0)</f>
        <v>0</v>
      </c>
      <c r="FX16" s="187">
        <f>IF(ISERROR(VLOOKUP(BU16,Accueil!$V$17:$V$22,1,0)),1,0)</f>
        <v>0</v>
      </c>
      <c r="FY16" s="187">
        <f>IF(ISERROR(VLOOKUP(BV16,Accueil!$V$17:$V$22,1,0)),1,0)</f>
        <v>0</v>
      </c>
      <c r="FZ16" s="187">
        <f>IF(ISERROR(VLOOKUP(BW16,Accueil!$V$17:$V$22,1,0)),1,0)</f>
        <v>0</v>
      </c>
      <c r="GA16" s="187">
        <f>IF(ISERROR(VLOOKUP(BX16,Accueil!$V$17:$V$22,1,0)),1,0)</f>
        <v>0</v>
      </c>
      <c r="GB16" s="187">
        <f>IF(ISERROR(VLOOKUP(BY16,Accueil!$V$17:$V$22,1,0)),1,0)</f>
        <v>0</v>
      </c>
      <c r="GC16" s="187">
        <f>IF(ISERROR(VLOOKUP(BZ16,Accueil!$V$17:$V$22,1,0)),1,0)</f>
        <v>0</v>
      </c>
      <c r="GD16" s="187">
        <f>IF(ISERROR(VLOOKUP(CA16,Accueil!$V$17:$V$22,1,0)),1,0)</f>
        <v>0</v>
      </c>
      <c r="GE16" s="187">
        <f>IF(ISERROR(VLOOKUP(CB16,Accueil!$V$17:$V$22,1,0)),1,0)</f>
        <v>0</v>
      </c>
      <c r="GF16" s="187">
        <f>IF(ISERROR(VLOOKUP(CC16,Accueil!$V$17:$V$22,1,0)),1,0)</f>
        <v>0</v>
      </c>
      <c r="GG16" s="187">
        <f>IF(ISERROR(VLOOKUP(CD16,Accueil!$V$17:$V$22,1,0)),1,0)</f>
        <v>0</v>
      </c>
      <c r="GH16" s="187">
        <f>IF(ISERROR(VLOOKUP(CE16,Accueil!$V$17:$V$22,1,0)),1,0)</f>
        <v>0</v>
      </c>
      <c r="GI16" s="187">
        <f>IF(ISERROR(VLOOKUP(CF16,Accueil!$V$17:$V$22,1,0)),1,0)</f>
        <v>0</v>
      </c>
      <c r="GJ16" s="187">
        <f>IF(ISERROR(VLOOKUP(CG16,Accueil!$V$17:$V$22,1,0)),1,0)</f>
        <v>0</v>
      </c>
      <c r="GK16" s="187">
        <f>IF(ISERROR(VLOOKUP(CH16,Accueil!$V$17:$V$22,1,0)),1,0)</f>
        <v>0</v>
      </c>
      <c r="GL16" s="187">
        <f>IF(ISERROR(VLOOKUP(CI16,Accueil!$V$17:$V$22,1,0)),1,0)</f>
        <v>0</v>
      </c>
      <c r="GM16" s="187">
        <f>IF(ISERROR(VLOOKUP(CJ16,Accueil!$V$17:$V$22,1,0)),1,0)</f>
        <v>0</v>
      </c>
      <c r="GN16" s="187">
        <f>IF(ISERROR(VLOOKUP(CK16,Accueil!$V$17:$V$22,1,0)),1,0)</f>
        <v>0</v>
      </c>
      <c r="GO16" s="187">
        <f>IF(ISERROR(VLOOKUP(CL16,Accueil!$V$17:$V$22,1,0)),1,0)</f>
        <v>0</v>
      </c>
      <c r="GP16" s="187">
        <f>IF(ISERROR(VLOOKUP(CM16,Accueil!$V$17:$V$22,1,0)),1,0)</f>
        <v>0</v>
      </c>
      <c r="GQ16" s="187">
        <f>IF(ISERROR(VLOOKUP(CN16,Accueil!$V$17:$V$22,1,0)),1,0)</f>
        <v>0</v>
      </c>
      <c r="GR16" s="187">
        <f>IF(ISERROR(VLOOKUP(CO16,Accueil!$V$17:$V$22,1,0)),1,0)</f>
        <v>0</v>
      </c>
      <c r="GS16" s="187">
        <f>IF(ISERROR(VLOOKUP(CP16,Accueil!$V$17:$V$22,1,0)),1,0)</f>
        <v>0</v>
      </c>
      <c r="GT16" s="187">
        <f>IF(ISERROR(VLOOKUP(CQ16,Accueil!$V$17:$V$22,1,0)),1,0)</f>
        <v>0</v>
      </c>
      <c r="GU16" s="187">
        <f>IF(ISERROR(VLOOKUP(CR16,Accueil!$V$17:$V$22,1,0)),1,0)</f>
        <v>0</v>
      </c>
      <c r="GV16" s="187">
        <f>IF(ISERROR(VLOOKUP(CS16,Accueil!$V$17:$V$22,1,0)),1,0)</f>
        <v>0</v>
      </c>
      <c r="GW16" s="187">
        <f>IF(ISERROR(VLOOKUP(CT16,Accueil!$V$17:$V$22,1,0)),1,0)</f>
        <v>0</v>
      </c>
      <c r="GX16" s="187">
        <f>IF(ISERROR(VLOOKUP(CU16,Accueil!$V$17:$V$22,1,0)),1,0)</f>
        <v>0</v>
      </c>
      <c r="GY16" s="187">
        <f>IF(ISERROR(VLOOKUP(CV16,Accueil!$V$17:$V$22,1,0)),1,0)</f>
        <v>0</v>
      </c>
      <c r="GZ16" s="187">
        <f>IF(ISERROR(VLOOKUP(CW16,Accueil!$V$17:$V$22,1,0)),1,0)</f>
        <v>0</v>
      </c>
      <c r="HA16" s="187">
        <f>IF(ISERROR(VLOOKUP(CX16,Accueil!$V$17:$V$22,1,0)),1,0)</f>
        <v>0</v>
      </c>
      <c r="HB16" s="187">
        <f>IF(ISERROR(VLOOKUP(CY16,Accueil!$V$17:$V$22,1,0)),1,0)</f>
        <v>0</v>
      </c>
      <c r="HC16" s="187">
        <f>IF(ISERROR(VLOOKUP(CZ16,Accueil!$V$17:$V$22,1,0)),1,0)</f>
        <v>0</v>
      </c>
      <c r="HD16" s="187">
        <f>IF(ISERROR(VLOOKUP(DA16,Accueil!$V$17:$V$22,1,0)),1,0)</f>
        <v>0</v>
      </c>
    </row>
    <row r="17" spans="1:212" ht="12.75" customHeight="1" x14ac:dyDescent="0.25">
      <c r="A17" s="336"/>
      <c r="B17" s="12">
        <v>9</v>
      </c>
      <c r="C17" s="29" t="str">
        <f>IF(Accueil!E21="","",Accueil!E21)</f>
        <v/>
      </c>
      <c r="D17" s="30" t="str">
        <f>IF(Accueil!F21="","",Accueil!F21)</f>
        <v/>
      </c>
      <c r="E17" s="103" t="str">
        <f t="shared" si="2"/>
        <v/>
      </c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12">
        <v>9</v>
      </c>
      <c r="DC17" s="11" t="str">
        <f>IF(D17="","",COUNTIF(F17:DA17,Accueil!$AA$28)&amp;" / "&amp;COUNTIF($F$8:$DA$8,"&gt;0")-(COUNTIF(F17:DA17,Accueil!$AF$26)))</f>
        <v/>
      </c>
      <c r="DD17" s="130" t="str">
        <f>IF(D17="","",COUNTIF(F17:DA17,Accueil!$AA$26))</f>
        <v/>
      </c>
      <c r="DE17" s="130" t="str">
        <f>IF(D17="","",COUNTIF($F$8:$DA$8,"&gt;0")-(COUNTIF(F17:DA17,Accueil!$AF$26)))</f>
        <v/>
      </c>
      <c r="DF17" s="11" t="str">
        <f t="shared" si="3"/>
        <v/>
      </c>
      <c r="DG17" s="32" t="str">
        <f t="shared" si="0"/>
        <v/>
      </c>
      <c r="DH17" s="187">
        <f t="shared" si="4"/>
        <v>0</v>
      </c>
      <c r="DI17" s="187">
        <f>IF(ISERROR(VLOOKUP(F17,Accueil!$V$17:$V$22,1,0)),1,0)</f>
        <v>0</v>
      </c>
      <c r="DJ17" s="187">
        <f>IF(ISERROR(VLOOKUP(G17,Accueil!$V$17:$V$22,1,0)),1,0)</f>
        <v>0</v>
      </c>
      <c r="DK17" s="187">
        <f>IF(ISERROR(VLOOKUP(H17,Accueil!$V$17:$V$22,1,0)),1,0)</f>
        <v>0</v>
      </c>
      <c r="DL17" s="187">
        <f>IF(ISERROR(VLOOKUP(I17,Accueil!$V$17:$V$22,1,0)),1,0)</f>
        <v>0</v>
      </c>
      <c r="DM17" s="187">
        <f>IF(ISERROR(VLOOKUP(J17,Accueil!$V$17:$V$22,1,0)),1,0)</f>
        <v>0</v>
      </c>
      <c r="DN17" s="187">
        <f>IF(ISERROR(VLOOKUP(K17,Accueil!$V$17:$V$22,1,0)),1,0)</f>
        <v>0</v>
      </c>
      <c r="DO17" s="187">
        <f>IF(ISERROR(VLOOKUP(L17,Accueil!$V$17:$V$22,1,0)),1,0)</f>
        <v>0</v>
      </c>
      <c r="DP17" s="187">
        <f>IF(ISERROR(VLOOKUP(M17,Accueil!$V$17:$V$22,1,0)),1,0)</f>
        <v>0</v>
      </c>
      <c r="DQ17" s="187">
        <f>IF(ISERROR(VLOOKUP(N17,Accueil!$V$17:$V$22,1,0)),1,0)</f>
        <v>0</v>
      </c>
      <c r="DR17" s="187">
        <f>IF(ISERROR(VLOOKUP(O17,Accueil!$V$17:$V$22,1,0)),1,0)</f>
        <v>0</v>
      </c>
      <c r="DS17" s="187">
        <f>IF(ISERROR(VLOOKUP(P17,Accueil!$V$17:$V$22,1,0)),1,0)</f>
        <v>0</v>
      </c>
      <c r="DT17" s="187">
        <f>IF(ISERROR(VLOOKUP(Q17,Accueil!$V$17:$V$22,1,0)),1,0)</f>
        <v>0</v>
      </c>
      <c r="DU17" s="187">
        <f>IF(ISERROR(VLOOKUP(R17,Accueil!$V$17:$V$22,1,0)),1,0)</f>
        <v>0</v>
      </c>
      <c r="DV17" s="187">
        <f>IF(ISERROR(VLOOKUP(S17,Accueil!$V$17:$V$22,1,0)),1,0)</f>
        <v>0</v>
      </c>
      <c r="DW17" s="187">
        <f>IF(ISERROR(VLOOKUP(T17,Accueil!$V$17:$V$22,1,0)),1,0)</f>
        <v>0</v>
      </c>
      <c r="DX17" s="187">
        <f>IF(ISERROR(VLOOKUP(U17,Accueil!$V$17:$V$22,1,0)),1,0)</f>
        <v>0</v>
      </c>
      <c r="DY17" s="187">
        <f>IF(ISERROR(VLOOKUP(V17,Accueil!$V$17:$V$22,1,0)),1,0)</f>
        <v>0</v>
      </c>
      <c r="DZ17" s="187">
        <f>IF(ISERROR(VLOOKUP(W17,Accueil!$V$17:$V$22,1,0)),1,0)</f>
        <v>0</v>
      </c>
      <c r="EA17" s="187">
        <f>IF(ISERROR(VLOOKUP(X17,Accueil!$V$17:$V$22,1,0)),1,0)</f>
        <v>0</v>
      </c>
      <c r="EB17" s="187">
        <f>IF(ISERROR(VLOOKUP(Y17,Accueil!$V$17:$V$22,1,0)),1,0)</f>
        <v>0</v>
      </c>
      <c r="EC17" s="187">
        <f>IF(ISERROR(VLOOKUP(Z17,Accueil!$V$17:$V$22,1,0)),1,0)</f>
        <v>0</v>
      </c>
      <c r="ED17" s="187">
        <f>IF(ISERROR(VLOOKUP(AA17,Accueil!$V$17:$V$22,1,0)),1,0)</f>
        <v>0</v>
      </c>
      <c r="EE17" s="187">
        <f>IF(ISERROR(VLOOKUP(AB17,Accueil!$V$17:$V$22,1,0)),1,0)</f>
        <v>0</v>
      </c>
      <c r="EF17" s="187">
        <f>IF(ISERROR(VLOOKUP(AC17,Accueil!$V$17:$V$22,1,0)),1,0)</f>
        <v>0</v>
      </c>
      <c r="EG17" s="187">
        <f>IF(ISERROR(VLOOKUP(AD17,Accueil!$V$17:$V$22,1,0)),1,0)</f>
        <v>0</v>
      </c>
      <c r="EH17" s="187">
        <f>IF(ISERROR(VLOOKUP(AE17,Accueil!$V$17:$V$22,1,0)),1,0)</f>
        <v>0</v>
      </c>
      <c r="EI17" s="187">
        <f>IF(ISERROR(VLOOKUP(AF17,Accueil!$V$17:$V$22,1,0)),1,0)</f>
        <v>0</v>
      </c>
      <c r="EJ17" s="187">
        <f>IF(ISERROR(VLOOKUP(AG17,Accueil!$V$17:$V$22,1,0)),1,0)</f>
        <v>0</v>
      </c>
      <c r="EK17" s="187">
        <f>IF(ISERROR(VLOOKUP(AH17,Accueil!$V$17:$V$22,1,0)),1,0)</f>
        <v>0</v>
      </c>
      <c r="EL17" s="187">
        <f>IF(ISERROR(VLOOKUP(AI17,Accueil!$V$17:$V$22,1,0)),1,0)</f>
        <v>0</v>
      </c>
      <c r="EM17" s="187">
        <f>IF(ISERROR(VLOOKUP(AJ17,Accueil!$V$17:$V$22,1,0)),1,0)</f>
        <v>0</v>
      </c>
      <c r="EN17" s="187">
        <f>IF(ISERROR(VLOOKUP(AK17,Accueil!$V$17:$V$22,1,0)),1,0)</f>
        <v>0</v>
      </c>
      <c r="EO17" s="187">
        <f>IF(ISERROR(VLOOKUP(AL17,Accueil!$V$17:$V$22,1,0)),1,0)</f>
        <v>0</v>
      </c>
      <c r="EP17" s="187">
        <f>IF(ISERROR(VLOOKUP(AM17,Accueil!$V$17:$V$22,1,0)),1,0)</f>
        <v>0</v>
      </c>
      <c r="EQ17" s="187">
        <f>IF(ISERROR(VLOOKUP(AN17,Accueil!$V$17:$V$22,1,0)),1,0)</f>
        <v>0</v>
      </c>
      <c r="ER17" s="187">
        <f>IF(ISERROR(VLOOKUP(AO17,Accueil!$V$17:$V$22,1,0)),1,0)</f>
        <v>0</v>
      </c>
      <c r="ES17" s="187">
        <f>IF(ISERROR(VLOOKUP(AP17,Accueil!$V$17:$V$22,1,0)),1,0)</f>
        <v>0</v>
      </c>
      <c r="ET17" s="187">
        <f>IF(ISERROR(VLOOKUP(AQ17,Accueil!$V$17:$V$22,1,0)),1,0)</f>
        <v>0</v>
      </c>
      <c r="EU17" s="187">
        <f>IF(ISERROR(VLOOKUP(AR17,Accueil!$V$17:$V$22,1,0)),1,0)</f>
        <v>0</v>
      </c>
      <c r="EV17" s="187">
        <f>IF(ISERROR(VLOOKUP(AS17,Accueil!$V$17:$V$22,1,0)),1,0)</f>
        <v>0</v>
      </c>
      <c r="EW17" s="187">
        <f>IF(ISERROR(VLOOKUP(AT17,Accueil!$V$17:$V$22,1,0)),1,0)</f>
        <v>0</v>
      </c>
      <c r="EX17" s="187">
        <f>IF(ISERROR(VLOOKUP(AU17,Accueil!$V$17:$V$22,1,0)),1,0)</f>
        <v>0</v>
      </c>
      <c r="EY17" s="187">
        <f>IF(ISERROR(VLOOKUP(AV17,Accueil!$V$17:$V$22,1,0)),1,0)</f>
        <v>0</v>
      </c>
      <c r="EZ17" s="187">
        <f>IF(ISERROR(VLOOKUP(AW17,Accueil!$V$17:$V$22,1,0)),1,0)</f>
        <v>0</v>
      </c>
      <c r="FA17" s="187">
        <f>IF(ISERROR(VLOOKUP(AX17,Accueil!$V$17:$V$22,1,0)),1,0)</f>
        <v>0</v>
      </c>
      <c r="FB17" s="187">
        <f>IF(ISERROR(VLOOKUP(AY17,Accueil!$V$17:$V$22,1,0)),1,0)</f>
        <v>0</v>
      </c>
      <c r="FC17" s="187">
        <f>IF(ISERROR(VLOOKUP(AZ17,Accueil!$V$17:$V$22,1,0)),1,0)</f>
        <v>0</v>
      </c>
      <c r="FD17" s="187">
        <f>IF(ISERROR(VLOOKUP(BA17,Accueil!$V$17:$V$22,1,0)),1,0)</f>
        <v>0</v>
      </c>
      <c r="FE17" s="187">
        <f>IF(ISERROR(VLOOKUP(BB17,Accueil!$V$17:$V$22,1,0)),1,0)</f>
        <v>0</v>
      </c>
      <c r="FF17" s="187">
        <f>IF(ISERROR(VLOOKUP(BC17,Accueil!$V$17:$V$22,1,0)),1,0)</f>
        <v>0</v>
      </c>
      <c r="FG17" s="187">
        <f>IF(ISERROR(VLOOKUP(BD17,Accueil!$V$17:$V$22,1,0)),1,0)</f>
        <v>0</v>
      </c>
      <c r="FH17" s="187">
        <f>IF(ISERROR(VLOOKUP(BE17,Accueil!$V$17:$V$22,1,0)),1,0)</f>
        <v>0</v>
      </c>
      <c r="FI17" s="187">
        <f>IF(ISERROR(VLOOKUP(BF17,Accueil!$V$17:$V$22,1,0)),1,0)</f>
        <v>0</v>
      </c>
      <c r="FJ17" s="187">
        <f>IF(ISERROR(VLOOKUP(BG17,Accueil!$V$17:$V$22,1,0)),1,0)</f>
        <v>0</v>
      </c>
      <c r="FK17" s="187">
        <f>IF(ISERROR(VLOOKUP(BH17,Accueil!$V$17:$V$22,1,0)),1,0)</f>
        <v>0</v>
      </c>
      <c r="FL17" s="187">
        <f>IF(ISERROR(VLOOKUP(BI17,Accueil!$V$17:$V$22,1,0)),1,0)</f>
        <v>0</v>
      </c>
      <c r="FM17" s="187">
        <f>IF(ISERROR(VLOOKUP(BJ17,Accueil!$V$17:$V$22,1,0)),1,0)</f>
        <v>0</v>
      </c>
      <c r="FN17" s="187">
        <f>IF(ISERROR(VLOOKUP(BK17,Accueil!$V$17:$V$22,1,0)),1,0)</f>
        <v>0</v>
      </c>
      <c r="FO17" s="187">
        <f>IF(ISERROR(VLOOKUP(BL17,Accueil!$V$17:$V$22,1,0)),1,0)</f>
        <v>0</v>
      </c>
      <c r="FP17" s="187">
        <f>IF(ISERROR(VLOOKUP(BM17,Accueil!$V$17:$V$22,1,0)),1,0)</f>
        <v>0</v>
      </c>
      <c r="FQ17" s="187">
        <f>IF(ISERROR(VLOOKUP(BN17,Accueil!$V$17:$V$22,1,0)),1,0)</f>
        <v>0</v>
      </c>
      <c r="FR17" s="187">
        <f>IF(ISERROR(VLOOKUP(BO17,Accueil!$V$17:$V$22,1,0)),1,0)</f>
        <v>0</v>
      </c>
      <c r="FS17" s="187">
        <f>IF(ISERROR(VLOOKUP(BP17,Accueil!$V$17:$V$22,1,0)),1,0)</f>
        <v>0</v>
      </c>
      <c r="FT17" s="187">
        <f>IF(ISERROR(VLOOKUP(BQ17,Accueil!$V$17:$V$22,1,0)),1,0)</f>
        <v>0</v>
      </c>
      <c r="FU17" s="187">
        <f>IF(ISERROR(VLOOKUP(BR17,Accueil!$V$17:$V$22,1,0)),1,0)</f>
        <v>0</v>
      </c>
      <c r="FV17" s="187">
        <f>IF(ISERROR(VLOOKUP(BS17,Accueil!$V$17:$V$22,1,0)),1,0)</f>
        <v>0</v>
      </c>
      <c r="FW17" s="187">
        <f>IF(ISERROR(VLOOKUP(BT17,Accueil!$V$17:$V$22,1,0)),1,0)</f>
        <v>0</v>
      </c>
      <c r="FX17" s="187">
        <f>IF(ISERROR(VLOOKUP(BU17,Accueil!$V$17:$V$22,1,0)),1,0)</f>
        <v>0</v>
      </c>
      <c r="FY17" s="187">
        <f>IF(ISERROR(VLOOKUP(BV17,Accueil!$V$17:$V$22,1,0)),1,0)</f>
        <v>0</v>
      </c>
      <c r="FZ17" s="187">
        <f>IF(ISERROR(VLOOKUP(BW17,Accueil!$V$17:$V$22,1,0)),1,0)</f>
        <v>0</v>
      </c>
      <c r="GA17" s="187">
        <f>IF(ISERROR(VLOOKUP(BX17,Accueil!$V$17:$V$22,1,0)),1,0)</f>
        <v>0</v>
      </c>
      <c r="GB17" s="187">
        <f>IF(ISERROR(VLOOKUP(BY17,Accueil!$V$17:$V$22,1,0)),1,0)</f>
        <v>0</v>
      </c>
      <c r="GC17" s="187">
        <f>IF(ISERROR(VLOOKUP(BZ17,Accueil!$V$17:$V$22,1,0)),1,0)</f>
        <v>0</v>
      </c>
      <c r="GD17" s="187">
        <f>IF(ISERROR(VLOOKUP(CA17,Accueil!$V$17:$V$22,1,0)),1,0)</f>
        <v>0</v>
      </c>
      <c r="GE17" s="187">
        <f>IF(ISERROR(VLOOKUP(CB17,Accueil!$V$17:$V$22,1,0)),1,0)</f>
        <v>0</v>
      </c>
      <c r="GF17" s="187">
        <f>IF(ISERROR(VLOOKUP(CC17,Accueil!$V$17:$V$22,1,0)),1,0)</f>
        <v>0</v>
      </c>
      <c r="GG17" s="187">
        <f>IF(ISERROR(VLOOKUP(CD17,Accueil!$V$17:$V$22,1,0)),1,0)</f>
        <v>0</v>
      </c>
      <c r="GH17" s="187">
        <f>IF(ISERROR(VLOOKUP(CE17,Accueil!$V$17:$V$22,1,0)),1,0)</f>
        <v>0</v>
      </c>
      <c r="GI17" s="187">
        <f>IF(ISERROR(VLOOKUP(CF17,Accueil!$V$17:$V$22,1,0)),1,0)</f>
        <v>0</v>
      </c>
      <c r="GJ17" s="187">
        <f>IF(ISERROR(VLOOKUP(CG17,Accueil!$V$17:$V$22,1,0)),1,0)</f>
        <v>0</v>
      </c>
      <c r="GK17" s="187">
        <f>IF(ISERROR(VLOOKUP(CH17,Accueil!$V$17:$V$22,1,0)),1,0)</f>
        <v>0</v>
      </c>
      <c r="GL17" s="187">
        <f>IF(ISERROR(VLOOKUP(CI17,Accueil!$V$17:$V$22,1,0)),1,0)</f>
        <v>0</v>
      </c>
      <c r="GM17" s="187">
        <f>IF(ISERROR(VLOOKUP(CJ17,Accueil!$V$17:$V$22,1,0)),1,0)</f>
        <v>0</v>
      </c>
      <c r="GN17" s="187">
        <f>IF(ISERROR(VLOOKUP(CK17,Accueil!$V$17:$V$22,1,0)),1,0)</f>
        <v>0</v>
      </c>
      <c r="GO17" s="187">
        <f>IF(ISERROR(VLOOKUP(CL17,Accueil!$V$17:$V$22,1,0)),1,0)</f>
        <v>0</v>
      </c>
      <c r="GP17" s="187">
        <f>IF(ISERROR(VLOOKUP(CM17,Accueil!$V$17:$V$22,1,0)),1,0)</f>
        <v>0</v>
      </c>
      <c r="GQ17" s="187">
        <f>IF(ISERROR(VLOOKUP(CN17,Accueil!$V$17:$V$22,1,0)),1,0)</f>
        <v>0</v>
      </c>
      <c r="GR17" s="187">
        <f>IF(ISERROR(VLOOKUP(CO17,Accueil!$V$17:$V$22,1,0)),1,0)</f>
        <v>0</v>
      </c>
      <c r="GS17" s="187">
        <f>IF(ISERROR(VLOOKUP(CP17,Accueil!$V$17:$V$22,1,0)),1,0)</f>
        <v>0</v>
      </c>
      <c r="GT17" s="187">
        <f>IF(ISERROR(VLOOKUP(CQ17,Accueil!$V$17:$V$22,1,0)),1,0)</f>
        <v>0</v>
      </c>
      <c r="GU17" s="187">
        <f>IF(ISERROR(VLOOKUP(CR17,Accueil!$V$17:$V$22,1,0)),1,0)</f>
        <v>0</v>
      </c>
      <c r="GV17" s="187">
        <f>IF(ISERROR(VLOOKUP(CS17,Accueil!$V$17:$V$22,1,0)),1,0)</f>
        <v>0</v>
      </c>
      <c r="GW17" s="187">
        <f>IF(ISERROR(VLOOKUP(CT17,Accueil!$V$17:$V$22,1,0)),1,0)</f>
        <v>0</v>
      </c>
      <c r="GX17" s="187">
        <f>IF(ISERROR(VLOOKUP(CU17,Accueil!$V$17:$V$22,1,0)),1,0)</f>
        <v>0</v>
      </c>
      <c r="GY17" s="187">
        <f>IF(ISERROR(VLOOKUP(CV17,Accueil!$V$17:$V$22,1,0)),1,0)</f>
        <v>0</v>
      </c>
      <c r="GZ17" s="187">
        <f>IF(ISERROR(VLOOKUP(CW17,Accueil!$V$17:$V$22,1,0)),1,0)</f>
        <v>0</v>
      </c>
      <c r="HA17" s="187">
        <f>IF(ISERROR(VLOOKUP(CX17,Accueil!$V$17:$V$22,1,0)),1,0)</f>
        <v>0</v>
      </c>
      <c r="HB17" s="187">
        <f>IF(ISERROR(VLOOKUP(CY17,Accueil!$V$17:$V$22,1,0)),1,0)</f>
        <v>0</v>
      </c>
      <c r="HC17" s="187">
        <f>IF(ISERROR(VLOOKUP(CZ17,Accueil!$V$17:$V$22,1,0)),1,0)</f>
        <v>0</v>
      </c>
      <c r="HD17" s="187">
        <f>IF(ISERROR(VLOOKUP(DA17,Accueil!$V$17:$V$22,1,0)),1,0)</f>
        <v>0</v>
      </c>
    </row>
    <row r="18" spans="1:212" ht="12.75" customHeight="1" x14ac:dyDescent="0.25">
      <c r="A18" s="336"/>
      <c r="B18" s="12">
        <v>10</v>
      </c>
      <c r="C18" s="29" t="str">
        <f>IF(Accueil!E22="","",Accueil!E22)</f>
        <v/>
      </c>
      <c r="D18" s="30" t="str">
        <f>IF(Accueil!F22="","",Accueil!F22)</f>
        <v/>
      </c>
      <c r="E18" s="103" t="str">
        <f t="shared" si="2"/>
        <v/>
      </c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12">
        <v>10</v>
      </c>
      <c r="DC18" s="11" t="str">
        <f>IF(D18="","",COUNTIF(F18:DA18,Accueil!$AA$28)&amp;" / "&amp;COUNTIF($F$8:$DA$8,"&gt;0")-(COUNTIF(F18:DA18,Accueil!$AF$26)))</f>
        <v/>
      </c>
      <c r="DD18" s="130" t="str">
        <f>IF(D18="","",COUNTIF(F18:DA18,Accueil!$AA$26))</f>
        <v/>
      </c>
      <c r="DE18" s="130" t="str">
        <f>IF(D18="","",COUNTIF($F$8:$DA$8,"&gt;0")-(COUNTIF(F18:DA18,Accueil!$AF$26)))</f>
        <v/>
      </c>
      <c r="DF18" s="11" t="str">
        <f t="shared" si="3"/>
        <v/>
      </c>
      <c r="DG18" s="32" t="str">
        <f t="shared" si="0"/>
        <v/>
      </c>
      <c r="DH18" s="187">
        <f t="shared" si="4"/>
        <v>0</v>
      </c>
      <c r="DI18" s="187">
        <f>IF(ISERROR(VLOOKUP(F18,Accueil!$V$17:$V$22,1,0)),1,0)</f>
        <v>0</v>
      </c>
      <c r="DJ18" s="187">
        <f>IF(ISERROR(VLOOKUP(G18,Accueil!$V$17:$V$22,1,0)),1,0)</f>
        <v>0</v>
      </c>
      <c r="DK18" s="187">
        <f>IF(ISERROR(VLOOKUP(H18,Accueil!$V$17:$V$22,1,0)),1,0)</f>
        <v>0</v>
      </c>
      <c r="DL18" s="187">
        <f>IF(ISERROR(VLOOKUP(I18,Accueil!$V$17:$V$22,1,0)),1,0)</f>
        <v>0</v>
      </c>
      <c r="DM18" s="187">
        <f>IF(ISERROR(VLOOKUP(J18,Accueil!$V$17:$V$22,1,0)),1,0)</f>
        <v>0</v>
      </c>
      <c r="DN18" s="187">
        <f>IF(ISERROR(VLOOKUP(K18,Accueil!$V$17:$V$22,1,0)),1,0)</f>
        <v>0</v>
      </c>
      <c r="DO18" s="187">
        <f>IF(ISERROR(VLOOKUP(L18,Accueil!$V$17:$V$22,1,0)),1,0)</f>
        <v>0</v>
      </c>
      <c r="DP18" s="187">
        <f>IF(ISERROR(VLOOKUP(M18,Accueil!$V$17:$V$22,1,0)),1,0)</f>
        <v>0</v>
      </c>
      <c r="DQ18" s="187">
        <f>IF(ISERROR(VLOOKUP(N18,Accueil!$V$17:$V$22,1,0)),1,0)</f>
        <v>0</v>
      </c>
      <c r="DR18" s="187">
        <f>IF(ISERROR(VLOOKUP(O18,Accueil!$V$17:$V$22,1,0)),1,0)</f>
        <v>0</v>
      </c>
      <c r="DS18" s="187">
        <f>IF(ISERROR(VLOOKUP(P18,Accueil!$V$17:$V$22,1,0)),1,0)</f>
        <v>0</v>
      </c>
      <c r="DT18" s="187">
        <f>IF(ISERROR(VLOOKUP(Q18,Accueil!$V$17:$V$22,1,0)),1,0)</f>
        <v>0</v>
      </c>
      <c r="DU18" s="187">
        <f>IF(ISERROR(VLOOKUP(R18,Accueil!$V$17:$V$22,1,0)),1,0)</f>
        <v>0</v>
      </c>
      <c r="DV18" s="187">
        <f>IF(ISERROR(VLOOKUP(S18,Accueil!$V$17:$V$22,1,0)),1,0)</f>
        <v>0</v>
      </c>
      <c r="DW18" s="187">
        <f>IF(ISERROR(VLOOKUP(T18,Accueil!$V$17:$V$22,1,0)),1,0)</f>
        <v>0</v>
      </c>
      <c r="DX18" s="187">
        <f>IF(ISERROR(VLOOKUP(U18,Accueil!$V$17:$V$22,1,0)),1,0)</f>
        <v>0</v>
      </c>
      <c r="DY18" s="187">
        <f>IF(ISERROR(VLOOKUP(V18,Accueil!$V$17:$V$22,1,0)),1,0)</f>
        <v>0</v>
      </c>
      <c r="DZ18" s="187">
        <f>IF(ISERROR(VLOOKUP(W18,Accueil!$V$17:$V$22,1,0)),1,0)</f>
        <v>0</v>
      </c>
      <c r="EA18" s="187">
        <f>IF(ISERROR(VLOOKUP(X18,Accueil!$V$17:$V$22,1,0)),1,0)</f>
        <v>0</v>
      </c>
      <c r="EB18" s="187">
        <f>IF(ISERROR(VLOOKUP(Y18,Accueil!$V$17:$V$22,1,0)),1,0)</f>
        <v>0</v>
      </c>
      <c r="EC18" s="187">
        <f>IF(ISERROR(VLOOKUP(Z18,Accueil!$V$17:$V$22,1,0)),1,0)</f>
        <v>0</v>
      </c>
      <c r="ED18" s="187">
        <f>IF(ISERROR(VLOOKUP(AA18,Accueil!$V$17:$V$22,1,0)),1,0)</f>
        <v>0</v>
      </c>
      <c r="EE18" s="187">
        <f>IF(ISERROR(VLOOKUP(AB18,Accueil!$V$17:$V$22,1,0)),1,0)</f>
        <v>0</v>
      </c>
      <c r="EF18" s="187">
        <f>IF(ISERROR(VLOOKUP(AC18,Accueil!$V$17:$V$22,1,0)),1,0)</f>
        <v>0</v>
      </c>
      <c r="EG18" s="187">
        <f>IF(ISERROR(VLOOKUP(AD18,Accueil!$V$17:$V$22,1,0)),1,0)</f>
        <v>0</v>
      </c>
      <c r="EH18" s="187">
        <f>IF(ISERROR(VLOOKUP(AE18,Accueil!$V$17:$V$22,1,0)),1,0)</f>
        <v>0</v>
      </c>
      <c r="EI18" s="187">
        <f>IF(ISERROR(VLOOKUP(AF18,Accueil!$V$17:$V$22,1,0)),1,0)</f>
        <v>0</v>
      </c>
      <c r="EJ18" s="187">
        <f>IF(ISERROR(VLOOKUP(AG18,Accueil!$V$17:$V$22,1,0)),1,0)</f>
        <v>0</v>
      </c>
      <c r="EK18" s="187">
        <f>IF(ISERROR(VLOOKUP(AH18,Accueil!$V$17:$V$22,1,0)),1,0)</f>
        <v>0</v>
      </c>
      <c r="EL18" s="187">
        <f>IF(ISERROR(VLOOKUP(AI18,Accueil!$V$17:$V$22,1,0)),1,0)</f>
        <v>0</v>
      </c>
      <c r="EM18" s="187">
        <f>IF(ISERROR(VLOOKUP(AJ18,Accueil!$V$17:$V$22,1,0)),1,0)</f>
        <v>0</v>
      </c>
      <c r="EN18" s="187">
        <f>IF(ISERROR(VLOOKUP(AK18,Accueil!$V$17:$V$22,1,0)),1,0)</f>
        <v>0</v>
      </c>
      <c r="EO18" s="187">
        <f>IF(ISERROR(VLOOKUP(AL18,Accueil!$V$17:$V$22,1,0)),1,0)</f>
        <v>0</v>
      </c>
      <c r="EP18" s="187">
        <f>IF(ISERROR(VLOOKUP(AM18,Accueil!$V$17:$V$22,1,0)),1,0)</f>
        <v>0</v>
      </c>
      <c r="EQ18" s="187">
        <f>IF(ISERROR(VLOOKUP(AN18,Accueil!$V$17:$V$22,1,0)),1,0)</f>
        <v>0</v>
      </c>
      <c r="ER18" s="187">
        <f>IF(ISERROR(VLOOKUP(AO18,Accueil!$V$17:$V$22,1,0)),1,0)</f>
        <v>0</v>
      </c>
      <c r="ES18" s="187">
        <f>IF(ISERROR(VLOOKUP(AP18,Accueil!$V$17:$V$22,1,0)),1,0)</f>
        <v>0</v>
      </c>
      <c r="ET18" s="187">
        <f>IF(ISERROR(VLOOKUP(AQ18,Accueil!$V$17:$V$22,1,0)),1,0)</f>
        <v>0</v>
      </c>
      <c r="EU18" s="187">
        <f>IF(ISERROR(VLOOKUP(AR18,Accueil!$V$17:$V$22,1,0)),1,0)</f>
        <v>0</v>
      </c>
      <c r="EV18" s="187">
        <f>IF(ISERROR(VLOOKUP(AS18,Accueil!$V$17:$V$22,1,0)),1,0)</f>
        <v>0</v>
      </c>
      <c r="EW18" s="187">
        <f>IF(ISERROR(VLOOKUP(AT18,Accueil!$V$17:$V$22,1,0)),1,0)</f>
        <v>0</v>
      </c>
      <c r="EX18" s="187">
        <f>IF(ISERROR(VLOOKUP(AU18,Accueil!$V$17:$V$22,1,0)),1,0)</f>
        <v>0</v>
      </c>
      <c r="EY18" s="187">
        <f>IF(ISERROR(VLOOKUP(AV18,Accueil!$V$17:$V$22,1,0)),1,0)</f>
        <v>0</v>
      </c>
      <c r="EZ18" s="187">
        <f>IF(ISERROR(VLOOKUP(AW18,Accueil!$V$17:$V$22,1,0)),1,0)</f>
        <v>0</v>
      </c>
      <c r="FA18" s="187">
        <f>IF(ISERROR(VLOOKUP(AX18,Accueil!$V$17:$V$22,1,0)),1,0)</f>
        <v>0</v>
      </c>
      <c r="FB18" s="187">
        <f>IF(ISERROR(VLOOKUP(AY18,Accueil!$V$17:$V$22,1,0)),1,0)</f>
        <v>0</v>
      </c>
      <c r="FC18" s="187">
        <f>IF(ISERROR(VLOOKUP(AZ18,Accueil!$V$17:$V$22,1,0)),1,0)</f>
        <v>0</v>
      </c>
      <c r="FD18" s="187">
        <f>IF(ISERROR(VLOOKUP(BA18,Accueil!$V$17:$V$22,1,0)),1,0)</f>
        <v>0</v>
      </c>
      <c r="FE18" s="187">
        <f>IF(ISERROR(VLOOKUP(BB18,Accueil!$V$17:$V$22,1,0)),1,0)</f>
        <v>0</v>
      </c>
      <c r="FF18" s="187">
        <f>IF(ISERROR(VLOOKUP(BC18,Accueil!$V$17:$V$22,1,0)),1,0)</f>
        <v>0</v>
      </c>
      <c r="FG18" s="187">
        <f>IF(ISERROR(VLOOKUP(BD18,Accueil!$V$17:$V$22,1,0)),1,0)</f>
        <v>0</v>
      </c>
      <c r="FH18" s="187">
        <f>IF(ISERROR(VLOOKUP(BE18,Accueil!$V$17:$V$22,1,0)),1,0)</f>
        <v>0</v>
      </c>
      <c r="FI18" s="187">
        <f>IF(ISERROR(VLOOKUP(BF18,Accueil!$V$17:$V$22,1,0)),1,0)</f>
        <v>0</v>
      </c>
      <c r="FJ18" s="187">
        <f>IF(ISERROR(VLOOKUP(BG18,Accueil!$V$17:$V$22,1,0)),1,0)</f>
        <v>0</v>
      </c>
      <c r="FK18" s="187">
        <f>IF(ISERROR(VLOOKUP(BH18,Accueil!$V$17:$V$22,1,0)),1,0)</f>
        <v>0</v>
      </c>
      <c r="FL18" s="187">
        <f>IF(ISERROR(VLOOKUP(BI18,Accueil!$V$17:$V$22,1,0)),1,0)</f>
        <v>0</v>
      </c>
      <c r="FM18" s="187">
        <f>IF(ISERROR(VLOOKUP(BJ18,Accueil!$V$17:$V$22,1,0)),1,0)</f>
        <v>0</v>
      </c>
      <c r="FN18" s="187">
        <f>IF(ISERROR(VLOOKUP(BK18,Accueil!$V$17:$V$22,1,0)),1,0)</f>
        <v>0</v>
      </c>
      <c r="FO18" s="187">
        <f>IF(ISERROR(VLOOKUP(BL18,Accueil!$V$17:$V$22,1,0)),1,0)</f>
        <v>0</v>
      </c>
      <c r="FP18" s="187">
        <f>IF(ISERROR(VLOOKUP(BM18,Accueil!$V$17:$V$22,1,0)),1,0)</f>
        <v>0</v>
      </c>
      <c r="FQ18" s="187">
        <f>IF(ISERROR(VLOOKUP(BN18,Accueil!$V$17:$V$22,1,0)),1,0)</f>
        <v>0</v>
      </c>
      <c r="FR18" s="187">
        <f>IF(ISERROR(VLOOKUP(BO18,Accueil!$V$17:$V$22,1,0)),1,0)</f>
        <v>0</v>
      </c>
      <c r="FS18" s="187">
        <f>IF(ISERROR(VLOOKUP(BP18,Accueil!$V$17:$V$22,1,0)),1,0)</f>
        <v>0</v>
      </c>
      <c r="FT18" s="187">
        <f>IF(ISERROR(VLOOKUP(BQ18,Accueil!$V$17:$V$22,1,0)),1,0)</f>
        <v>0</v>
      </c>
      <c r="FU18" s="187">
        <f>IF(ISERROR(VLOOKUP(BR18,Accueil!$V$17:$V$22,1,0)),1,0)</f>
        <v>0</v>
      </c>
      <c r="FV18" s="187">
        <f>IF(ISERROR(VLOOKUP(BS18,Accueil!$V$17:$V$22,1,0)),1,0)</f>
        <v>0</v>
      </c>
      <c r="FW18" s="187">
        <f>IF(ISERROR(VLOOKUP(BT18,Accueil!$V$17:$V$22,1,0)),1,0)</f>
        <v>0</v>
      </c>
      <c r="FX18" s="187">
        <f>IF(ISERROR(VLOOKUP(BU18,Accueil!$V$17:$V$22,1,0)),1,0)</f>
        <v>0</v>
      </c>
      <c r="FY18" s="187">
        <f>IF(ISERROR(VLOOKUP(BV18,Accueil!$V$17:$V$22,1,0)),1,0)</f>
        <v>0</v>
      </c>
      <c r="FZ18" s="187">
        <f>IF(ISERROR(VLOOKUP(BW18,Accueil!$V$17:$V$22,1,0)),1,0)</f>
        <v>0</v>
      </c>
      <c r="GA18" s="187">
        <f>IF(ISERROR(VLOOKUP(BX18,Accueil!$V$17:$V$22,1,0)),1,0)</f>
        <v>0</v>
      </c>
      <c r="GB18" s="187">
        <f>IF(ISERROR(VLOOKUP(BY18,Accueil!$V$17:$V$22,1,0)),1,0)</f>
        <v>0</v>
      </c>
      <c r="GC18" s="187">
        <f>IF(ISERROR(VLOOKUP(BZ18,Accueil!$V$17:$V$22,1,0)),1,0)</f>
        <v>0</v>
      </c>
      <c r="GD18" s="187">
        <f>IF(ISERROR(VLOOKUP(CA18,Accueil!$V$17:$V$22,1,0)),1,0)</f>
        <v>0</v>
      </c>
      <c r="GE18" s="187">
        <f>IF(ISERROR(VLOOKUP(CB18,Accueil!$V$17:$V$22,1,0)),1,0)</f>
        <v>0</v>
      </c>
      <c r="GF18" s="187">
        <f>IF(ISERROR(VLOOKUP(CC18,Accueil!$V$17:$V$22,1,0)),1,0)</f>
        <v>0</v>
      </c>
      <c r="GG18" s="187">
        <f>IF(ISERROR(VLOOKUP(CD18,Accueil!$V$17:$V$22,1,0)),1,0)</f>
        <v>0</v>
      </c>
      <c r="GH18" s="187">
        <f>IF(ISERROR(VLOOKUP(CE18,Accueil!$V$17:$V$22,1,0)),1,0)</f>
        <v>0</v>
      </c>
      <c r="GI18" s="187">
        <f>IF(ISERROR(VLOOKUP(CF18,Accueil!$V$17:$V$22,1,0)),1,0)</f>
        <v>0</v>
      </c>
      <c r="GJ18" s="187">
        <f>IF(ISERROR(VLOOKUP(CG18,Accueil!$V$17:$V$22,1,0)),1,0)</f>
        <v>0</v>
      </c>
      <c r="GK18" s="187">
        <f>IF(ISERROR(VLOOKUP(CH18,Accueil!$V$17:$V$22,1,0)),1,0)</f>
        <v>0</v>
      </c>
      <c r="GL18" s="187">
        <f>IF(ISERROR(VLOOKUP(CI18,Accueil!$V$17:$V$22,1,0)),1,0)</f>
        <v>0</v>
      </c>
      <c r="GM18" s="187">
        <f>IF(ISERROR(VLOOKUP(CJ18,Accueil!$V$17:$V$22,1,0)),1,0)</f>
        <v>0</v>
      </c>
      <c r="GN18" s="187">
        <f>IF(ISERROR(VLOOKUP(CK18,Accueil!$V$17:$V$22,1,0)),1,0)</f>
        <v>0</v>
      </c>
      <c r="GO18" s="187">
        <f>IF(ISERROR(VLOOKUP(CL18,Accueil!$V$17:$V$22,1,0)),1,0)</f>
        <v>0</v>
      </c>
      <c r="GP18" s="187">
        <f>IF(ISERROR(VLOOKUP(CM18,Accueil!$V$17:$V$22,1,0)),1,0)</f>
        <v>0</v>
      </c>
      <c r="GQ18" s="187">
        <f>IF(ISERROR(VLOOKUP(CN18,Accueil!$V$17:$V$22,1,0)),1,0)</f>
        <v>0</v>
      </c>
      <c r="GR18" s="187">
        <f>IF(ISERROR(VLOOKUP(CO18,Accueil!$V$17:$V$22,1,0)),1,0)</f>
        <v>0</v>
      </c>
      <c r="GS18" s="187">
        <f>IF(ISERROR(VLOOKUP(CP18,Accueil!$V$17:$V$22,1,0)),1,0)</f>
        <v>0</v>
      </c>
      <c r="GT18" s="187">
        <f>IF(ISERROR(VLOOKUP(CQ18,Accueil!$V$17:$V$22,1,0)),1,0)</f>
        <v>0</v>
      </c>
      <c r="GU18" s="187">
        <f>IF(ISERROR(VLOOKUP(CR18,Accueil!$V$17:$V$22,1,0)),1,0)</f>
        <v>0</v>
      </c>
      <c r="GV18" s="187">
        <f>IF(ISERROR(VLOOKUP(CS18,Accueil!$V$17:$V$22,1,0)),1,0)</f>
        <v>0</v>
      </c>
      <c r="GW18" s="187">
        <f>IF(ISERROR(VLOOKUP(CT18,Accueil!$V$17:$V$22,1,0)),1,0)</f>
        <v>0</v>
      </c>
      <c r="GX18" s="187">
        <f>IF(ISERROR(VLOOKUP(CU18,Accueil!$V$17:$V$22,1,0)),1,0)</f>
        <v>0</v>
      </c>
      <c r="GY18" s="187">
        <f>IF(ISERROR(VLOOKUP(CV18,Accueil!$V$17:$V$22,1,0)),1,0)</f>
        <v>0</v>
      </c>
      <c r="GZ18" s="187">
        <f>IF(ISERROR(VLOOKUP(CW18,Accueil!$V$17:$V$22,1,0)),1,0)</f>
        <v>0</v>
      </c>
      <c r="HA18" s="187">
        <f>IF(ISERROR(VLOOKUP(CX18,Accueil!$V$17:$V$22,1,0)),1,0)</f>
        <v>0</v>
      </c>
      <c r="HB18" s="187">
        <f>IF(ISERROR(VLOOKUP(CY18,Accueil!$V$17:$V$22,1,0)),1,0)</f>
        <v>0</v>
      </c>
      <c r="HC18" s="187">
        <f>IF(ISERROR(VLOOKUP(CZ18,Accueil!$V$17:$V$22,1,0)),1,0)</f>
        <v>0</v>
      </c>
      <c r="HD18" s="187">
        <f>IF(ISERROR(VLOOKUP(DA18,Accueil!$V$17:$V$22,1,0)),1,0)</f>
        <v>0</v>
      </c>
    </row>
    <row r="19" spans="1:212" ht="12.75" customHeight="1" x14ac:dyDescent="0.25">
      <c r="A19" s="336"/>
      <c r="B19" s="12">
        <v>11</v>
      </c>
      <c r="C19" s="29" t="str">
        <f>IF(Accueil!E23="","",Accueil!E23)</f>
        <v/>
      </c>
      <c r="D19" s="30" t="str">
        <f>IF(Accueil!F23="","",Accueil!F23)</f>
        <v/>
      </c>
      <c r="E19" s="103" t="str">
        <f t="shared" si="2"/>
        <v/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12">
        <v>11</v>
      </c>
      <c r="DC19" s="11" t="str">
        <f>IF(D19="","",COUNTIF(F19:DA19,Accueil!$AA$28)&amp;" / "&amp;COUNTIF($F$8:$DA$8,"&gt;0")-(COUNTIF(F19:DA19,Accueil!$AF$26)))</f>
        <v/>
      </c>
      <c r="DD19" s="130" t="str">
        <f>IF(D19="","",COUNTIF(F19:DA19,Accueil!$AA$26))</f>
        <v/>
      </c>
      <c r="DE19" s="130" t="str">
        <f>IF(D19="","",COUNTIF($F$8:$DA$8,"&gt;0")-(COUNTIF(F19:DA19,Accueil!$AF$26)))</f>
        <v/>
      </c>
      <c r="DF19" s="11" t="str">
        <f t="shared" si="3"/>
        <v/>
      </c>
      <c r="DG19" s="32" t="str">
        <f t="shared" si="0"/>
        <v/>
      </c>
      <c r="DH19" s="187">
        <f t="shared" si="4"/>
        <v>0</v>
      </c>
      <c r="DI19" s="187">
        <f>IF(ISERROR(VLOOKUP(F19,Accueil!$V$17:$V$22,1,0)),1,0)</f>
        <v>0</v>
      </c>
      <c r="DJ19" s="187">
        <f>IF(ISERROR(VLOOKUP(G19,Accueil!$V$17:$V$22,1,0)),1,0)</f>
        <v>0</v>
      </c>
      <c r="DK19" s="187">
        <f>IF(ISERROR(VLOOKUP(H19,Accueil!$V$17:$V$22,1,0)),1,0)</f>
        <v>0</v>
      </c>
      <c r="DL19" s="187">
        <f>IF(ISERROR(VLOOKUP(I19,Accueil!$V$17:$V$22,1,0)),1,0)</f>
        <v>0</v>
      </c>
      <c r="DM19" s="187">
        <f>IF(ISERROR(VLOOKUP(J19,Accueil!$V$17:$V$22,1,0)),1,0)</f>
        <v>0</v>
      </c>
      <c r="DN19" s="187">
        <f>IF(ISERROR(VLOOKUP(K19,Accueil!$V$17:$V$22,1,0)),1,0)</f>
        <v>0</v>
      </c>
      <c r="DO19" s="187">
        <f>IF(ISERROR(VLOOKUP(L19,Accueil!$V$17:$V$22,1,0)),1,0)</f>
        <v>0</v>
      </c>
      <c r="DP19" s="187">
        <f>IF(ISERROR(VLOOKUP(M19,Accueil!$V$17:$V$22,1,0)),1,0)</f>
        <v>0</v>
      </c>
      <c r="DQ19" s="187">
        <f>IF(ISERROR(VLOOKUP(N19,Accueil!$V$17:$V$22,1,0)),1,0)</f>
        <v>0</v>
      </c>
      <c r="DR19" s="187">
        <f>IF(ISERROR(VLOOKUP(O19,Accueil!$V$17:$V$22,1,0)),1,0)</f>
        <v>0</v>
      </c>
      <c r="DS19" s="187">
        <f>IF(ISERROR(VLOOKUP(P19,Accueil!$V$17:$V$22,1,0)),1,0)</f>
        <v>0</v>
      </c>
      <c r="DT19" s="187">
        <f>IF(ISERROR(VLOOKUP(Q19,Accueil!$V$17:$V$22,1,0)),1,0)</f>
        <v>0</v>
      </c>
      <c r="DU19" s="187">
        <f>IF(ISERROR(VLOOKUP(R19,Accueil!$V$17:$V$22,1,0)),1,0)</f>
        <v>0</v>
      </c>
      <c r="DV19" s="187">
        <f>IF(ISERROR(VLOOKUP(S19,Accueil!$V$17:$V$22,1,0)),1,0)</f>
        <v>0</v>
      </c>
      <c r="DW19" s="187">
        <f>IF(ISERROR(VLOOKUP(T19,Accueil!$V$17:$V$22,1,0)),1,0)</f>
        <v>0</v>
      </c>
      <c r="DX19" s="187">
        <f>IF(ISERROR(VLOOKUP(U19,Accueil!$V$17:$V$22,1,0)),1,0)</f>
        <v>0</v>
      </c>
      <c r="DY19" s="187">
        <f>IF(ISERROR(VLOOKUP(V19,Accueil!$V$17:$V$22,1,0)),1,0)</f>
        <v>0</v>
      </c>
      <c r="DZ19" s="187">
        <f>IF(ISERROR(VLOOKUP(W19,Accueil!$V$17:$V$22,1,0)),1,0)</f>
        <v>0</v>
      </c>
      <c r="EA19" s="187">
        <f>IF(ISERROR(VLOOKUP(X19,Accueil!$V$17:$V$22,1,0)),1,0)</f>
        <v>0</v>
      </c>
      <c r="EB19" s="187">
        <f>IF(ISERROR(VLOOKUP(Y19,Accueil!$V$17:$V$22,1,0)),1,0)</f>
        <v>0</v>
      </c>
      <c r="EC19" s="187">
        <f>IF(ISERROR(VLOOKUP(Z19,Accueil!$V$17:$V$22,1,0)),1,0)</f>
        <v>0</v>
      </c>
      <c r="ED19" s="187">
        <f>IF(ISERROR(VLOOKUP(AA19,Accueil!$V$17:$V$22,1,0)),1,0)</f>
        <v>0</v>
      </c>
      <c r="EE19" s="187">
        <f>IF(ISERROR(VLOOKUP(AB19,Accueil!$V$17:$V$22,1,0)),1,0)</f>
        <v>0</v>
      </c>
      <c r="EF19" s="187">
        <f>IF(ISERROR(VLOOKUP(AC19,Accueil!$V$17:$V$22,1,0)),1,0)</f>
        <v>0</v>
      </c>
      <c r="EG19" s="187">
        <f>IF(ISERROR(VLOOKUP(AD19,Accueil!$V$17:$V$22,1,0)),1,0)</f>
        <v>0</v>
      </c>
      <c r="EH19" s="187">
        <f>IF(ISERROR(VLOOKUP(AE19,Accueil!$V$17:$V$22,1,0)),1,0)</f>
        <v>0</v>
      </c>
      <c r="EI19" s="187">
        <f>IF(ISERROR(VLOOKUP(AF19,Accueil!$V$17:$V$22,1,0)),1,0)</f>
        <v>0</v>
      </c>
      <c r="EJ19" s="187">
        <f>IF(ISERROR(VLOOKUP(AG19,Accueil!$V$17:$V$22,1,0)),1,0)</f>
        <v>0</v>
      </c>
      <c r="EK19" s="187">
        <f>IF(ISERROR(VLOOKUP(AH19,Accueil!$V$17:$V$22,1,0)),1,0)</f>
        <v>0</v>
      </c>
      <c r="EL19" s="187">
        <f>IF(ISERROR(VLOOKUP(AI19,Accueil!$V$17:$V$22,1,0)),1,0)</f>
        <v>0</v>
      </c>
      <c r="EM19" s="187">
        <f>IF(ISERROR(VLOOKUP(AJ19,Accueil!$V$17:$V$22,1,0)),1,0)</f>
        <v>0</v>
      </c>
      <c r="EN19" s="187">
        <f>IF(ISERROR(VLOOKUP(AK19,Accueil!$V$17:$V$22,1,0)),1,0)</f>
        <v>0</v>
      </c>
      <c r="EO19" s="187">
        <f>IF(ISERROR(VLOOKUP(AL19,Accueil!$V$17:$V$22,1,0)),1,0)</f>
        <v>0</v>
      </c>
      <c r="EP19" s="187">
        <f>IF(ISERROR(VLOOKUP(AM19,Accueil!$V$17:$V$22,1,0)),1,0)</f>
        <v>0</v>
      </c>
      <c r="EQ19" s="187">
        <f>IF(ISERROR(VLOOKUP(AN19,Accueil!$V$17:$V$22,1,0)),1,0)</f>
        <v>0</v>
      </c>
      <c r="ER19" s="187">
        <f>IF(ISERROR(VLOOKUP(AO19,Accueil!$V$17:$V$22,1,0)),1,0)</f>
        <v>0</v>
      </c>
      <c r="ES19" s="187">
        <f>IF(ISERROR(VLOOKUP(AP19,Accueil!$V$17:$V$22,1,0)),1,0)</f>
        <v>0</v>
      </c>
      <c r="ET19" s="187">
        <f>IF(ISERROR(VLOOKUP(AQ19,Accueil!$V$17:$V$22,1,0)),1,0)</f>
        <v>0</v>
      </c>
      <c r="EU19" s="187">
        <f>IF(ISERROR(VLOOKUP(AR19,Accueil!$V$17:$V$22,1,0)),1,0)</f>
        <v>0</v>
      </c>
      <c r="EV19" s="187">
        <f>IF(ISERROR(VLOOKUP(AS19,Accueil!$V$17:$V$22,1,0)),1,0)</f>
        <v>0</v>
      </c>
      <c r="EW19" s="187">
        <f>IF(ISERROR(VLOOKUP(AT19,Accueil!$V$17:$V$22,1,0)),1,0)</f>
        <v>0</v>
      </c>
      <c r="EX19" s="187">
        <f>IF(ISERROR(VLOOKUP(AU19,Accueil!$V$17:$V$22,1,0)),1,0)</f>
        <v>0</v>
      </c>
      <c r="EY19" s="187">
        <f>IF(ISERROR(VLOOKUP(AV19,Accueil!$V$17:$V$22,1,0)),1,0)</f>
        <v>0</v>
      </c>
      <c r="EZ19" s="187">
        <f>IF(ISERROR(VLOOKUP(AW19,Accueil!$V$17:$V$22,1,0)),1,0)</f>
        <v>0</v>
      </c>
      <c r="FA19" s="187">
        <f>IF(ISERROR(VLOOKUP(AX19,Accueil!$V$17:$V$22,1,0)),1,0)</f>
        <v>0</v>
      </c>
      <c r="FB19" s="187">
        <f>IF(ISERROR(VLOOKUP(AY19,Accueil!$V$17:$V$22,1,0)),1,0)</f>
        <v>0</v>
      </c>
      <c r="FC19" s="187">
        <f>IF(ISERROR(VLOOKUP(AZ19,Accueil!$V$17:$V$22,1,0)),1,0)</f>
        <v>0</v>
      </c>
      <c r="FD19" s="187">
        <f>IF(ISERROR(VLOOKUP(BA19,Accueil!$V$17:$V$22,1,0)),1,0)</f>
        <v>0</v>
      </c>
      <c r="FE19" s="187">
        <f>IF(ISERROR(VLOOKUP(BB19,Accueil!$V$17:$V$22,1,0)),1,0)</f>
        <v>0</v>
      </c>
      <c r="FF19" s="187">
        <f>IF(ISERROR(VLOOKUP(BC19,Accueil!$V$17:$V$22,1,0)),1,0)</f>
        <v>0</v>
      </c>
      <c r="FG19" s="187">
        <f>IF(ISERROR(VLOOKUP(BD19,Accueil!$V$17:$V$22,1,0)),1,0)</f>
        <v>0</v>
      </c>
      <c r="FH19" s="187">
        <f>IF(ISERROR(VLOOKUP(BE19,Accueil!$V$17:$V$22,1,0)),1,0)</f>
        <v>0</v>
      </c>
      <c r="FI19" s="187">
        <f>IF(ISERROR(VLOOKUP(BF19,Accueil!$V$17:$V$22,1,0)),1,0)</f>
        <v>0</v>
      </c>
      <c r="FJ19" s="187">
        <f>IF(ISERROR(VLOOKUP(BG19,Accueil!$V$17:$V$22,1,0)),1,0)</f>
        <v>0</v>
      </c>
      <c r="FK19" s="187">
        <f>IF(ISERROR(VLOOKUP(BH19,Accueil!$V$17:$V$22,1,0)),1,0)</f>
        <v>0</v>
      </c>
      <c r="FL19" s="187">
        <f>IF(ISERROR(VLOOKUP(BI19,Accueil!$V$17:$V$22,1,0)),1,0)</f>
        <v>0</v>
      </c>
      <c r="FM19" s="187">
        <f>IF(ISERROR(VLOOKUP(BJ19,Accueil!$V$17:$V$22,1,0)),1,0)</f>
        <v>0</v>
      </c>
      <c r="FN19" s="187">
        <f>IF(ISERROR(VLOOKUP(BK19,Accueil!$V$17:$V$22,1,0)),1,0)</f>
        <v>0</v>
      </c>
      <c r="FO19" s="187">
        <f>IF(ISERROR(VLOOKUP(BL19,Accueil!$V$17:$V$22,1,0)),1,0)</f>
        <v>0</v>
      </c>
      <c r="FP19" s="187">
        <f>IF(ISERROR(VLOOKUP(BM19,Accueil!$V$17:$V$22,1,0)),1,0)</f>
        <v>0</v>
      </c>
      <c r="FQ19" s="187">
        <f>IF(ISERROR(VLOOKUP(BN19,Accueil!$V$17:$V$22,1,0)),1,0)</f>
        <v>0</v>
      </c>
      <c r="FR19" s="187">
        <f>IF(ISERROR(VLOOKUP(BO19,Accueil!$V$17:$V$22,1,0)),1,0)</f>
        <v>0</v>
      </c>
      <c r="FS19" s="187">
        <f>IF(ISERROR(VLOOKUP(BP19,Accueil!$V$17:$V$22,1,0)),1,0)</f>
        <v>0</v>
      </c>
      <c r="FT19" s="187">
        <f>IF(ISERROR(VLOOKUP(BQ19,Accueil!$V$17:$V$22,1,0)),1,0)</f>
        <v>0</v>
      </c>
      <c r="FU19" s="187">
        <f>IF(ISERROR(VLOOKUP(BR19,Accueil!$V$17:$V$22,1,0)),1,0)</f>
        <v>0</v>
      </c>
      <c r="FV19" s="187">
        <f>IF(ISERROR(VLOOKUP(BS19,Accueil!$V$17:$V$22,1,0)),1,0)</f>
        <v>0</v>
      </c>
      <c r="FW19" s="187">
        <f>IF(ISERROR(VLOOKUP(BT19,Accueil!$V$17:$V$22,1,0)),1,0)</f>
        <v>0</v>
      </c>
      <c r="FX19" s="187">
        <f>IF(ISERROR(VLOOKUP(BU19,Accueil!$V$17:$V$22,1,0)),1,0)</f>
        <v>0</v>
      </c>
      <c r="FY19" s="187">
        <f>IF(ISERROR(VLOOKUP(BV19,Accueil!$V$17:$V$22,1,0)),1,0)</f>
        <v>0</v>
      </c>
      <c r="FZ19" s="187">
        <f>IF(ISERROR(VLOOKUP(BW19,Accueil!$V$17:$V$22,1,0)),1,0)</f>
        <v>0</v>
      </c>
      <c r="GA19" s="187">
        <f>IF(ISERROR(VLOOKUP(BX19,Accueil!$V$17:$V$22,1,0)),1,0)</f>
        <v>0</v>
      </c>
      <c r="GB19" s="187">
        <f>IF(ISERROR(VLOOKUP(BY19,Accueil!$V$17:$V$22,1,0)),1,0)</f>
        <v>0</v>
      </c>
      <c r="GC19" s="187">
        <f>IF(ISERROR(VLOOKUP(BZ19,Accueil!$V$17:$V$22,1,0)),1,0)</f>
        <v>0</v>
      </c>
      <c r="GD19" s="187">
        <f>IF(ISERROR(VLOOKUP(CA19,Accueil!$V$17:$V$22,1,0)),1,0)</f>
        <v>0</v>
      </c>
      <c r="GE19" s="187">
        <f>IF(ISERROR(VLOOKUP(CB19,Accueil!$V$17:$V$22,1,0)),1,0)</f>
        <v>0</v>
      </c>
      <c r="GF19" s="187">
        <f>IF(ISERROR(VLOOKUP(CC19,Accueil!$V$17:$V$22,1,0)),1,0)</f>
        <v>0</v>
      </c>
      <c r="GG19" s="187">
        <f>IF(ISERROR(VLOOKUP(CD19,Accueil!$V$17:$V$22,1,0)),1,0)</f>
        <v>0</v>
      </c>
      <c r="GH19" s="187">
        <f>IF(ISERROR(VLOOKUP(CE19,Accueil!$V$17:$V$22,1,0)),1,0)</f>
        <v>0</v>
      </c>
      <c r="GI19" s="187">
        <f>IF(ISERROR(VLOOKUP(CF19,Accueil!$V$17:$V$22,1,0)),1,0)</f>
        <v>0</v>
      </c>
      <c r="GJ19" s="187">
        <f>IF(ISERROR(VLOOKUP(CG19,Accueil!$V$17:$V$22,1,0)),1,0)</f>
        <v>0</v>
      </c>
      <c r="GK19" s="187">
        <f>IF(ISERROR(VLOOKUP(CH19,Accueil!$V$17:$V$22,1,0)),1,0)</f>
        <v>0</v>
      </c>
      <c r="GL19" s="187">
        <f>IF(ISERROR(VLOOKUP(CI19,Accueil!$V$17:$V$22,1,0)),1,0)</f>
        <v>0</v>
      </c>
      <c r="GM19" s="187">
        <f>IF(ISERROR(VLOOKUP(CJ19,Accueil!$V$17:$V$22,1,0)),1,0)</f>
        <v>0</v>
      </c>
      <c r="GN19" s="187">
        <f>IF(ISERROR(VLOOKUP(CK19,Accueil!$V$17:$V$22,1,0)),1,0)</f>
        <v>0</v>
      </c>
      <c r="GO19" s="187">
        <f>IF(ISERROR(VLOOKUP(CL19,Accueil!$V$17:$V$22,1,0)),1,0)</f>
        <v>0</v>
      </c>
      <c r="GP19" s="187">
        <f>IF(ISERROR(VLOOKUP(CM19,Accueil!$V$17:$V$22,1,0)),1,0)</f>
        <v>0</v>
      </c>
      <c r="GQ19" s="187">
        <f>IF(ISERROR(VLOOKUP(CN19,Accueil!$V$17:$V$22,1,0)),1,0)</f>
        <v>0</v>
      </c>
      <c r="GR19" s="187">
        <f>IF(ISERROR(VLOOKUP(CO19,Accueil!$V$17:$V$22,1,0)),1,0)</f>
        <v>0</v>
      </c>
      <c r="GS19" s="187">
        <f>IF(ISERROR(VLOOKUP(CP19,Accueil!$V$17:$V$22,1,0)),1,0)</f>
        <v>0</v>
      </c>
      <c r="GT19" s="187">
        <f>IF(ISERROR(VLOOKUP(CQ19,Accueil!$V$17:$V$22,1,0)),1,0)</f>
        <v>0</v>
      </c>
      <c r="GU19" s="187">
        <f>IF(ISERROR(VLOOKUP(CR19,Accueil!$V$17:$V$22,1,0)),1,0)</f>
        <v>0</v>
      </c>
      <c r="GV19" s="187">
        <f>IF(ISERROR(VLOOKUP(CS19,Accueil!$V$17:$V$22,1,0)),1,0)</f>
        <v>0</v>
      </c>
      <c r="GW19" s="187">
        <f>IF(ISERROR(VLOOKUP(CT19,Accueil!$V$17:$V$22,1,0)),1,0)</f>
        <v>0</v>
      </c>
      <c r="GX19" s="187">
        <f>IF(ISERROR(VLOOKUP(CU19,Accueil!$V$17:$V$22,1,0)),1,0)</f>
        <v>0</v>
      </c>
      <c r="GY19" s="187">
        <f>IF(ISERROR(VLOOKUP(CV19,Accueil!$V$17:$V$22,1,0)),1,0)</f>
        <v>0</v>
      </c>
      <c r="GZ19" s="187">
        <f>IF(ISERROR(VLOOKUP(CW19,Accueil!$V$17:$V$22,1,0)),1,0)</f>
        <v>0</v>
      </c>
      <c r="HA19" s="187">
        <f>IF(ISERROR(VLOOKUP(CX19,Accueil!$V$17:$V$22,1,0)),1,0)</f>
        <v>0</v>
      </c>
      <c r="HB19" s="187">
        <f>IF(ISERROR(VLOOKUP(CY19,Accueil!$V$17:$V$22,1,0)),1,0)</f>
        <v>0</v>
      </c>
      <c r="HC19" s="187">
        <f>IF(ISERROR(VLOOKUP(CZ19,Accueil!$V$17:$V$22,1,0)),1,0)</f>
        <v>0</v>
      </c>
      <c r="HD19" s="187">
        <f>IF(ISERROR(VLOOKUP(DA19,Accueil!$V$17:$V$22,1,0)),1,0)</f>
        <v>0</v>
      </c>
    </row>
    <row r="20" spans="1:212" ht="12.75" customHeight="1" x14ac:dyDescent="0.25">
      <c r="A20" s="336"/>
      <c r="B20" s="12">
        <v>12</v>
      </c>
      <c r="C20" s="29" t="str">
        <f>IF(Accueil!E24="","",Accueil!E24)</f>
        <v/>
      </c>
      <c r="D20" s="30" t="str">
        <f>IF(Accueil!F24="","",Accueil!F24)</f>
        <v/>
      </c>
      <c r="E20" s="103" t="str">
        <f t="shared" si="2"/>
        <v/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12">
        <v>12</v>
      </c>
      <c r="DC20" s="11" t="str">
        <f>IF(D20="","",COUNTIF(F20:DA20,Accueil!$AA$28)&amp;" / "&amp;COUNTIF($F$8:$DA$8,"&gt;0")-(COUNTIF(F20:DA20,Accueil!$AF$26)))</f>
        <v/>
      </c>
      <c r="DD20" s="130" t="str">
        <f>IF(D20="","",COUNTIF(F20:DA20,Accueil!$AA$26))</f>
        <v/>
      </c>
      <c r="DE20" s="130" t="str">
        <f>IF(D20="","",COUNTIF($F$8:$DA$8,"&gt;0")-(COUNTIF(F20:DA20,Accueil!$AF$26)))</f>
        <v/>
      </c>
      <c r="DF20" s="11" t="str">
        <f t="shared" si="3"/>
        <v/>
      </c>
      <c r="DG20" s="32" t="str">
        <f t="shared" si="0"/>
        <v/>
      </c>
      <c r="DH20" s="187">
        <f t="shared" si="4"/>
        <v>0</v>
      </c>
      <c r="DI20" s="187">
        <f>IF(ISERROR(VLOOKUP(F20,Accueil!$V$17:$V$22,1,0)),1,0)</f>
        <v>0</v>
      </c>
      <c r="DJ20" s="187">
        <f>IF(ISERROR(VLOOKUP(G20,Accueil!$V$17:$V$22,1,0)),1,0)</f>
        <v>0</v>
      </c>
      <c r="DK20" s="187">
        <f>IF(ISERROR(VLOOKUP(H20,Accueil!$V$17:$V$22,1,0)),1,0)</f>
        <v>0</v>
      </c>
      <c r="DL20" s="187">
        <f>IF(ISERROR(VLOOKUP(I20,Accueil!$V$17:$V$22,1,0)),1,0)</f>
        <v>0</v>
      </c>
      <c r="DM20" s="187">
        <f>IF(ISERROR(VLOOKUP(J20,Accueil!$V$17:$V$22,1,0)),1,0)</f>
        <v>0</v>
      </c>
      <c r="DN20" s="187">
        <f>IF(ISERROR(VLOOKUP(K20,Accueil!$V$17:$V$22,1,0)),1,0)</f>
        <v>0</v>
      </c>
      <c r="DO20" s="187">
        <f>IF(ISERROR(VLOOKUP(L20,Accueil!$V$17:$V$22,1,0)),1,0)</f>
        <v>0</v>
      </c>
      <c r="DP20" s="187">
        <f>IF(ISERROR(VLOOKUP(M20,Accueil!$V$17:$V$22,1,0)),1,0)</f>
        <v>0</v>
      </c>
      <c r="DQ20" s="187">
        <f>IF(ISERROR(VLOOKUP(N20,Accueil!$V$17:$V$22,1,0)),1,0)</f>
        <v>0</v>
      </c>
      <c r="DR20" s="187">
        <f>IF(ISERROR(VLOOKUP(O20,Accueil!$V$17:$V$22,1,0)),1,0)</f>
        <v>0</v>
      </c>
      <c r="DS20" s="187">
        <f>IF(ISERROR(VLOOKUP(P20,Accueil!$V$17:$V$22,1,0)),1,0)</f>
        <v>0</v>
      </c>
      <c r="DT20" s="187">
        <f>IF(ISERROR(VLOOKUP(Q20,Accueil!$V$17:$V$22,1,0)),1,0)</f>
        <v>0</v>
      </c>
      <c r="DU20" s="187">
        <f>IF(ISERROR(VLOOKUP(R20,Accueil!$V$17:$V$22,1,0)),1,0)</f>
        <v>0</v>
      </c>
      <c r="DV20" s="187">
        <f>IF(ISERROR(VLOOKUP(S20,Accueil!$V$17:$V$22,1,0)),1,0)</f>
        <v>0</v>
      </c>
      <c r="DW20" s="187">
        <f>IF(ISERROR(VLOOKUP(T20,Accueil!$V$17:$V$22,1,0)),1,0)</f>
        <v>0</v>
      </c>
      <c r="DX20" s="187">
        <f>IF(ISERROR(VLOOKUP(U20,Accueil!$V$17:$V$22,1,0)),1,0)</f>
        <v>0</v>
      </c>
      <c r="DY20" s="187">
        <f>IF(ISERROR(VLOOKUP(V20,Accueil!$V$17:$V$22,1,0)),1,0)</f>
        <v>0</v>
      </c>
      <c r="DZ20" s="187">
        <f>IF(ISERROR(VLOOKUP(W20,Accueil!$V$17:$V$22,1,0)),1,0)</f>
        <v>0</v>
      </c>
      <c r="EA20" s="187">
        <f>IF(ISERROR(VLOOKUP(X20,Accueil!$V$17:$V$22,1,0)),1,0)</f>
        <v>0</v>
      </c>
      <c r="EB20" s="187">
        <f>IF(ISERROR(VLOOKUP(Y20,Accueil!$V$17:$V$22,1,0)),1,0)</f>
        <v>0</v>
      </c>
      <c r="EC20" s="187">
        <f>IF(ISERROR(VLOOKUP(Z20,Accueil!$V$17:$V$22,1,0)),1,0)</f>
        <v>0</v>
      </c>
      <c r="ED20" s="187">
        <f>IF(ISERROR(VLOOKUP(AA20,Accueil!$V$17:$V$22,1,0)),1,0)</f>
        <v>0</v>
      </c>
      <c r="EE20" s="187">
        <f>IF(ISERROR(VLOOKUP(AB20,Accueil!$V$17:$V$22,1,0)),1,0)</f>
        <v>0</v>
      </c>
      <c r="EF20" s="187">
        <f>IF(ISERROR(VLOOKUP(AC20,Accueil!$V$17:$V$22,1,0)),1,0)</f>
        <v>0</v>
      </c>
      <c r="EG20" s="187">
        <f>IF(ISERROR(VLOOKUP(AD20,Accueil!$V$17:$V$22,1,0)),1,0)</f>
        <v>0</v>
      </c>
      <c r="EH20" s="187">
        <f>IF(ISERROR(VLOOKUP(AE20,Accueil!$V$17:$V$22,1,0)),1,0)</f>
        <v>0</v>
      </c>
      <c r="EI20" s="187">
        <f>IF(ISERROR(VLOOKUP(AF20,Accueil!$V$17:$V$22,1,0)),1,0)</f>
        <v>0</v>
      </c>
      <c r="EJ20" s="187">
        <f>IF(ISERROR(VLOOKUP(AG20,Accueil!$V$17:$V$22,1,0)),1,0)</f>
        <v>0</v>
      </c>
      <c r="EK20" s="187">
        <f>IF(ISERROR(VLOOKUP(AH20,Accueil!$V$17:$V$22,1,0)),1,0)</f>
        <v>0</v>
      </c>
      <c r="EL20" s="187">
        <f>IF(ISERROR(VLOOKUP(AI20,Accueil!$V$17:$V$22,1,0)),1,0)</f>
        <v>0</v>
      </c>
      <c r="EM20" s="187">
        <f>IF(ISERROR(VLOOKUP(AJ20,Accueil!$V$17:$V$22,1,0)),1,0)</f>
        <v>0</v>
      </c>
      <c r="EN20" s="187">
        <f>IF(ISERROR(VLOOKUP(AK20,Accueil!$V$17:$V$22,1,0)),1,0)</f>
        <v>0</v>
      </c>
      <c r="EO20" s="187">
        <f>IF(ISERROR(VLOOKUP(AL20,Accueil!$V$17:$V$22,1,0)),1,0)</f>
        <v>0</v>
      </c>
      <c r="EP20" s="187">
        <f>IF(ISERROR(VLOOKUP(AM20,Accueil!$V$17:$V$22,1,0)),1,0)</f>
        <v>0</v>
      </c>
      <c r="EQ20" s="187">
        <f>IF(ISERROR(VLOOKUP(AN20,Accueil!$V$17:$V$22,1,0)),1,0)</f>
        <v>0</v>
      </c>
      <c r="ER20" s="187">
        <f>IF(ISERROR(VLOOKUP(AO20,Accueil!$V$17:$V$22,1,0)),1,0)</f>
        <v>0</v>
      </c>
      <c r="ES20" s="187">
        <f>IF(ISERROR(VLOOKUP(AP20,Accueil!$V$17:$V$22,1,0)),1,0)</f>
        <v>0</v>
      </c>
      <c r="ET20" s="187">
        <f>IF(ISERROR(VLOOKUP(AQ20,Accueil!$V$17:$V$22,1,0)),1,0)</f>
        <v>0</v>
      </c>
      <c r="EU20" s="187">
        <f>IF(ISERROR(VLOOKUP(AR20,Accueil!$V$17:$V$22,1,0)),1,0)</f>
        <v>0</v>
      </c>
      <c r="EV20" s="187">
        <f>IF(ISERROR(VLOOKUP(AS20,Accueil!$V$17:$V$22,1,0)),1,0)</f>
        <v>0</v>
      </c>
      <c r="EW20" s="187">
        <f>IF(ISERROR(VLOOKUP(AT20,Accueil!$V$17:$V$22,1,0)),1,0)</f>
        <v>0</v>
      </c>
      <c r="EX20" s="187">
        <f>IF(ISERROR(VLOOKUP(AU20,Accueil!$V$17:$V$22,1,0)),1,0)</f>
        <v>0</v>
      </c>
      <c r="EY20" s="187">
        <f>IF(ISERROR(VLOOKUP(AV20,Accueil!$V$17:$V$22,1,0)),1,0)</f>
        <v>0</v>
      </c>
      <c r="EZ20" s="187">
        <f>IF(ISERROR(VLOOKUP(AW20,Accueil!$V$17:$V$22,1,0)),1,0)</f>
        <v>0</v>
      </c>
      <c r="FA20" s="187">
        <f>IF(ISERROR(VLOOKUP(AX20,Accueil!$V$17:$V$22,1,0)),1,0)</f>
        <v>0</v>
      </c>
      <c r="FB20" s="187">
        <f>IF(ISERROR(VLOOKUP(AY20,Accueil!$V$17:$V$22,1,0)),1,0)</f>
        <v>0</v>
      </c>
      <c r="FC20" s="187">
        <f>IF(ISERROR(VLOOKUP(AZ20,Accueil!$V$17:$V$22,1,0)),1,0)</f>
        <v>0</v>
      </c>
      <c r="FD20" s="187">
        <f>IF(ISERROR(VLOOKUP(BA20,Accueil!$V$17:$V$22,1,0)),1,0)</f>
        <v>0</v>
      </c>
      <c r="FE20" s="187">
        <f>IF(ISERROR(VLOOKUP(BB20,Accueil!$V$17:$V$22,1,0)),1,0)</f>
        <v>0</v>
      </c>
      <c r="FF20" s="187">
        <f>IF(ISERROR(VLOOKUP(BC20,Accueil!$V$17:$V$22,1,0)),1,0)</f>
        <v>0</v>
      </c>
      <c r="FG20" s="187">
        <f>IF(ISERROR(VLOOKUP(BD20,Accueil!$V$17:$V$22,1,0)),1,0)</f>
        <v>0</v>
      </c>
      <c r="FH20" s="187">
        <f>IF(ISERROR(VLOOKUP(BE20,Accueil!$V$17:$V$22,1,0)),1,0)</f>
        <v>0</v>
      </c>
      <c r="FI20" s="187">
        <f>IF(ISERROR(VLOOKUP(BF20,Accueil!$V$17:$V$22,1,0)),1,0)</f>
        <v>0</v>
      </c>
      <c r="FJ20" s="187">
        <f>IF(ISERROR(VLOOKUP(BG20,Accueil!$V$17:$V$22,1,0)),1,0)</f>
        <v>0</v>
      </c>
      <c r="FK20" s="187">
        <f>IF(ISERROR(VLOOKUP(BH20,Accueil!$V$17:$V$22,1,0)),1,0)</f>
        <v>0</v>
      </c>
      <c r="FL20" s="187">
        <f>IF(ISERROR(VLOOKUP(BI20,Accueil!$V$17:$V$22,1,0)),1,0)</f>
        <v>0</v>
      </c>
      <c r="FM20" s="187">
        <f>IF(ISERROR(VLOOKUP(BJ20,Accueil!$V$17:$V$22,1,0)),1,0)</f>
        <v>0</v>
      </c>
      <c r="FN20" s="187">
        <f>IF(ISERROR(VLOOKUP(BK20,Accueil!$V$17:$V$22,1,0)),1,0)</f>
        <v>0</v>
      </c>
      <c r="FO20" s="187">
        <f>IF(ISERROR(VLOOKUP(BL20,Accueil!$V$17:$V$22,1,0)),1,0)</f>
        <v>0</v>
      </c>
      <c r="FP20" s="187">
        <f>IF(ISERROR(VLOOKUP(BM20,Accueil!$V$17:$V$22,1,0)),1,0)</f>
        <v>0</v>
      </c>
      <c r="FQ20" s="187">
        <f>IF(ISERROR(VLOOKUP(BN20,Accueil!$V$17:$V$22,1,0)),1,0)</f>
        <v>0</v>
      </c>
      <c r="FR20" s="187">
        <f>IF(ISERROR(VLOOKUP(BO20,Accueil!$V$17:$V$22,1,0)),1,0)</f>
        <v>0</v>
      </c>
      <c r="FS20" s="187">
        <f>IF(ISERROR(VLOOKUP(BP20,Accueil!$V$17:$V$22,1,0)),1,0)</f>
        <v>0</v>
      </c>
      <c r="FT20" s="187">
        <f>IF(ISERROR(VLOOKUP(BQ20,Accueil!$V$17:$V$22,1,0)),1,0)</f>
        <v>0</v>
      </c>
      <c r="FU20" s="187">
        <f>IF(ISERROR(VLOOKUP(BR20,Accueil!$V$17:$V$22,1,0)),1,0)</f>
        <v>0</v>
      </c>
      <c r="FV20" s="187">
        <f>IF(ISERROR(VLOOKUP(BS20,Accueil!$V$17:$V$22,1,0)),1,0)</f>
        <v>0</v>
      </c>
      <c r="FW20" s="187">
        <f>IF(ISERROR(VLOOKUP(BT20,Accueil!$V$17:$V$22,1,0)),1,0)</f>
        <v>0</v>
      </c>
      <c r="FX20" s="187">
        <f>IF(ISERROR(VLOOKUP(BU20,Accueil!$V$17:$V$22,1,0)),1,0)</f>
        <v>0</v>
      </c>
      <c r="FY20" s="187">
        <f>IF(ISERROR(VLOOKUP(BV20,Accueil!$V$17:$V$22,1,0)),1,0)</f>
        <v>0</v>
      </c>
      <c r="FZ20" s="187">
        <f>IF(ISERROR(VLOOKUP(BW20,Accueil!$V$17:$V$22,1,0)),1,0)</f>
        <v>0</v>
      </c>
      <c r="GA20" s="187">
        <f>IF(ISERROR(VLOOKUP(BX20,Accueil!$V$17:$V$22,1,0)),1,0)</f>
        <v>0</v>
      </c>
      <c r="GB20" s="187">
        <f>IF(ISERROR(VLOOKUP(BY20,Accueil!$V$17:$V$22,1,0)),1,0)</f>
        <v>0</v>
      </c>
      <c r="GC20" s="187">
        <f>IF(ISERROR(VLOOKUP(BZ20,Accueil!$V$17:$V$22,1,0)),1,0)</f>
        <v>0</v>
      </c>
      <c r="GD20" s="187">
        <f>IF(ISERROR(VLOOKUP(CA20,Accueil!$V$17:$V$22,1,0)),1,0)</f>
        <v>0</v>
      </c>
      <c r="GE20" s="187">
        <f>IF(ISERROR(VLOOKUP(CB20,Accueil!$V$17:$V$22,1,0)),1,0)</f>
        <v>0</v>
      </c>
      <c r="GF20" s="187">
        <f>IF(ISERROR(VLOOKUP(CC20,Accueil!$V$17:$V$22,1,0)),1,0)</f>
        <v>0</v>
      </c>
      <c r="GG20" s="187">
        <f>IF(ISERROR(VLOOKUP(CD20,Accueil!$V$17:$V$22,1,0)),1,0)</f>
        <v>0</v>
      </c>
      <c r="GH20" s="187">
        <f>IF(ISERROR(VLOOKUP(CE20,Accueil!$V$17:$V$22,1,0)),1,0)</f>
        <v>0</v>
      </c>
      <c r="GI20" s="187">
        <f>IF(ISERROR(VLOOKUP(CF20,Accueil!$V$17:$V$22,1,0)),1,0)</f>
        <v>0</v>
      </c>
      <c r="GJ20" s="187">
        <f>IF(ISERROR(VLOOKUP(CG20,Accueil!$V$17:$V$22,1,0)),1,0)</f>
        <v>0</v>
      </c>
      <c r="GK20" s="187">
        <f>IF(ISERROR(VLOOKUP(CH20,Accueil!$V$17:$V$22,1,0)),1,0)</f>
        <v>0</v>
      </c>
      <c r="GL20" s="187">
        <f>IF(ISERROR(VLOOKUP(CI20,Accueil!$V$17:$V$22,1,0)),1,0)</f>
        <v>0</v>
      </c>
      <c r="GM20" s="187">
        <f>IF(ISERROR(VLOOKUP(CJ20,Accueil!$V$17:$V$22,1,0)),1,0)</f>
        <v>0</v>
      </c>
      <c r="GN20" s="187">
        <f>IF(ISERROR(VLOOKUP(CK20,Accueil!$V$17:$V$22,1,0)),1,0)</f>
        <v>0</v>
      </c>
      <c r="GO20" s="187">
        <f>IF(ISERROR(VLOOKUP(CL20,Accueil!$V$17:$V$22,1,0)),1,0)</f>
        <v>0</v>
      </c>
      <c r="GP20" s="187">
        <f>IF(ISERROR(VLOOKUP(CM20,Accueil!$V$17:$V$22,1,0)),1,0)</f>
        <v>0</v>
      </c>
      <c r="GQ20" s="187">
        <f>IF(ISERROR(VLOOKUP(CN20,Accueil!$V$17:$V$22,1,0)),1,0)</f>
        <v>0</v>
      </c>
      <c r="GR20" s="187">
        <f>IF(ISERROR(VLOOKUP(CO20,Accueil!$V$17:$V$22,1,0)),1,0)</f>
        <v>0</v>
      </c>
      <c r="GS20" s="187">
        <f>IF(ISERROR(VLOOKUP(CP20,Accueil!$V$17:$V$22,1,0)),1,0)</f>
        <v>0</v>
      </c>
      <c r="GT20" s="187">
        <f>IF(ISERROR(VLOOKUP(CQ20,Accueil!$V$17:$V$22,1,0)),1,0)</f>
        <v>0</v>
      </c>
      <c r="GU20" s="187">
        <f>IF(ISERROR(VLOOKUP(CR20,Accueil!$V$17:$V$22,1,0)),1,0)</f>
        <v>0</v>
      </c>
      <c r="GV20" s="187">
        <f>IF(ISERROR(VLOOKUP(CS20,Accueil!$V$17:$V$22,1,0)),1,0)</f>
        <v>0</v>
      </c>
      <c r="GW20" s="187">
        <f>IF(ISERROR(VLOOKUP(CT20,Accueil!$V$17:$V$22,1,0)),1,0)</f>
        <v>0</v>
      </c>
      <c r="GX20" s="187">
        <f>IF(ISERROR(VLOOKUP(CU20,Accueil!$V$17:$V$22,1,0)),1,0)</f>
        <v>0</v>
      </c>
      <c r="GY20" s="187">
        <f>IF(ISERROR(VLOOKUP(CV20,Accueil!$V$17:$V$22,1,0)),1,0)</f>
        <v>0</v>
      </c>
      <c r="GZ20" s="187">
        <f>IF(ISERROR(VLOOKUP(CW20,Accueil!$V$17:$V$22,1,0)),1,0)</f>
        <v>0</v>
      </c>
      <c r="HA20" s="187">
        <f>IF(ISERROR(VLOOKUP(CX20,Accueil!$V$17:$V$22,1,0)),1,0)</f>
        <v>0</v>
      </c>
      <c r="HB20" s="187">
        <f>IF(ISERROR(VLOOKUP(CY20,Accueil!$V$17:$V$22,1,0)),1,0)</f>
        <v>0</v>
      </c>
      <c r="HC20" s="187">
        <f>IF(ISERROR(VLOOKUP(CZ20,Accueil!$V$17:$V$22,1,0)),1,0)</f>
        <v>0</v>
      </c>
      <c r="HD20" s="187">
        <f>IF(ISERROR(VLOOKUP(DA20,Accueil!$V$17:$V$22,1,0)),1,0)</f>
        <v>0</v>
      </c>
    </row>
    <row r="21" spans="1:212" ht="12.75" customHeight="1" x14ac:dyDescent="0.25">
      <c r="A21" s="336"/>
      <c r="B21" s="12">
        <v>13</v>
      </c>
      <c r="C21" s="29" t="str">
        <f>IF(Accueil!E25="","",Accueil!E25)</f>
        <v/>
      </c>
      <c r="D21" s="30" t="str">
        <f>IF(Accueil!F25="","",Accueil!F25)</f>
        <v/>
      </c>
      <c r="E21" s="103" t="str">
        <f t="shared" si="2"/>
        <v/>
      </c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12">
        <v>13</v>
      </c>
      <c r="DC21" s="11" t="str">
        <f>IF(D21="","",COUNTIF(F21:DA21,Accueil!$AA$28)&amp;" / "&amp;COUNTIF($F$8:$DA$8,"&gt;0")-(COUNTIF(F21:DA21,Accueil!$AF$26)))</f>
        <v/>
      </c>
      <c r="DD21" s="130" t="str">
        <f>IF(D21="","",COUNTIF(F21:DA21,Accueil!$AA$26))</f>
        <v/>
      </c>
      <c r="DE21" s="130" t="str">
        <f>IF(D21="","",COUNTIF($F$8:$DA$8,"&gt;0")-(COUNTIF(F21:DA21,Accueil!$AF$26)))</f>
        <v/>
      </c>
      <c r="DF21" s="11" t="str">
        <f t="shared" si="3"/>
        <v/>
      </c>
      <c r="DG21" s="32" t="str">
        <f t="shared" si="0"/>
        <v/>
      </c>
      <c r="DH21" s="187">
        <f t="shared" si="4"/>
        <v>0</v>
      </c>
      <c r="DI21" s="187">
        <f>IF(ISERROR(VLOOKUP(F21,Accueil!$V$17:$V$22,1,0)),1,0)</f>
        <v>0</v>
      </c>
      <c r="DJ21" s="187">
        <f>IF(ISERROR(VLOOKUP(G21,Accueil!$V$17:$V$22,1,0)),1,0)</f>
        <v>0</v>
      </c>
      <c r="DK21" s="187">
        <f>IF(ISERROR(VLOOKUP(H21,Accueil!$V$17:$V$22,1,0)),1,0)</f>
        <v>0</v>
      </c>
      <c r="DL21" s="187">
        <f>IF(ISERROR(VLOOKUP(I21,Accueil!$V$17:$V$22,1,0)),1,0)</f>
        <v>0</v>
      </c>
      <c r="DM21" s="187">
        <f>IF(ISERROR(VLOOKUP(J21,Accueil!$V$17:$V$22,1,0)),1,0)</f>
        <v>0</v>
      </c>
      <c r="DN21" s="187">
        <f>IF(ISERROR(VLOOKUP(K21,Accueil!$V$17:$V$22,1,0)),1,0)</f>
        <v>0</v>
      </c>
      <c r="DO21" s="187">
        <f>IF(ISERROR(VLOOKUP(L21,Accueil!$V$17:$V$22,1,0)),1,0)</f>
        <v>0</v>
      </c>
      <c r="DP21" s="187">
        <f>IF(ISERROR(VLOOKUP(M21,Accueil!$V$17:$V$22,1,0)),1,0)</f>
        <v>0</v>
      </c>
      <c r="DQ21" s="187">
        <f>IF(ISERROR(VLOOKUP(N21,Accueil!$V$17:$V$22,1,0)),1,0)</f>
        <v>0</v>
      </c>
      <c r="DR21" s="187">
        <f>IF(ISERROR(VLOOKUP(O21,Accueil!$V$17:$V$22,1,0)),1,0)</f>
        <v>0</v>
      </c>
      <c r="DS21" s="187">
        <f>IF(ISERROR(VLOOKUP(P21,Accueil!$V$17:$V$22,1,0)),1,0)</f>
        <v>0</v>
      </c>
      <c r="DT21" s="187">
        <f>IF(ISERROR(VLOOKUP(Q21,Accueil!$V$17:$V$22,1,0)),1,0)</f>
        <v>0</v>
      </c>
      <c r="DU21" s="187">
        <f>IF(ISERROR(VLOOKUP(R21,Accueil!$V$17:$V$22,1,0)),1,0)</f>
        <v>0</v>
      </c>
      <c r="DV21" s="187">
        <f>IF(ISERROR(VLOOKUP(S21,Accueil!$V$17:$V$22,1,0)),1,0)</f>
        <v>0</v>
      </c>
      <c r="DW21" s="187">
        <f>IF(ISERROR(VLOOKUP(T21,Accueil!$V$17:$V$22,1,0)),1,0)</f>
        <v>0</v>
      </c>
      <c r="DX21" s="187">
        <f>IF(ISERROR(VLOOKUP(U21,Accueil!$V$17:$V$22,1,0)),1,0)</f>
        <v>0</v>
      </c>
      <c r="DY21" s="187">
        <f>IF(ISERROR(VLOOKUP(V21,Accueil!$V$17:$V$22,1,0)),1,0)</f>
        <v>0</v>
      </c>
      <c r="DZ21" s="187">
        <f>IF(ISERROR(VLOOKUP(W21,Accueil!$V$17:$V$22,1,0)),1,0)</f>
        <v>0</v>
      </c>
      <c r="EA21" s="187">
        <f>IF(ISERROR(VLOOKUP(X21,Accueil!$V$17:$V$22,1,0)),1,0)</f>
        <v>0</v>
      </c>
      <c r="EB21" s="187">
        <f>IF(ISERROR(VLOOKUP(Y21,Accueil!$V$17:$V$22,1,0)),1,0)</f>
        <v>0</v>
      </c>
      <c r="EC21" s="187">
        <f>IF(ISERROR(VLOOKUP(Z21,Accueil!$V$17:$V$22,1,0)),1,0)</f>
        <v>0</v>
      </c>
      <c r="ED21" s="187">
        <f>IF(ISERROR(VLOOKUP(AA21,Accueil!$V$17:$V$22,1,0)),1,0)</f>
        <v>0</v>
      </c>
      <c r="EE21" s="187">
        <f>IF(ISERROR(VLOOKUP(AB21,Accueil!$V$17:$V$22,1,0)),1,0)</f>
        <v>0</v>
      </c>
      <c r="EF21" s="187">
        <f>IF(ISERROR(VLOOKUP(AC21,Accueil!$V$17:$V$22,1,0)),1,0)</f>
        <v>0</v>
      </c>
      <c r="EG21" s="187">
        <f>IF(ISERROR(VLOOKUP(AD21,Accueil!$V$17:$V$22,1,0)),1,0)</f>
        <v>0</v>
      </c>
      <c r="EH21" s="187">
        <f>IF(ISERROR(VLOOKUP(AE21,Accueil!$V$17:$V$22,1,0)),1,0)</f>
        <v>0</v>
      </c>
      <c r="EI21" s="187">
        <f>IF(ISERROR(VLOOKUP(AF21,Accueil!$V$17:$V$22,1,0)),1,0)</f>
        <v>0</v>
      </c>
      <c r="EJ21" s="187">
        <f>IF(ISERROR(VLOOKUP(AG21,Accueil!$V$17:$V$22,1,0)),1,0)</f>
        <v>0</v>
      </c>
      <c r="EK21" s="187">
        <f>IF(ISERROR(VLOOKUP(AH21,Accueil!$V$17:$V$22,1,0)),1,0)</f>
        <v>0</v>
      </c>
      <c r="EL21" s="187">
        <f>IF(ISERROR(VLOOKUP(AI21,Accueil!$V$17:$V$22,1,0)),1,0)</f>
        <v>0</v>
      </c>
      <c r="EM21" s="187">
        <f>IF(ISERROR(VLOOKUP(AJ21,Accueil!$V$17:$V$22,1,0)),1,0)</f>
        <v>0</v>
      </c>
      <c r="EN21" s="187">
        <f>IF(ISERROR(VLOOKUP(AK21,Accueil!$V$17:$V$22,1,0)),1,0)</f>
        <v>0</v>
      </c>
      <c r="EO21" s="187">
        <f>IF(ISERROR(VLOOKUP(AL21,Accueil!$V$17:$V$22,1,0)),1,0)</f>
        <v>0</v>
      </c>
      <c r="EP21" s="187">
        <f>IF(ISERROR(VLOOKUP(AM21,Accueil!$V$17:$V$22,1,0)),1,0)</f>
        <v>0</v>
      </c>
      <c r="EQ21" s="187">
        <f>IF(ISERROR(VLOOKUP(AN21,Accueil!$V$17:$V$22,1,0)),1,0)</f>
        <v>0</v>
      </c>
      <c r="ER21" s="187">
        <f>IF(ISERROR(VLOOKUP(AO21,Accueil!$V$17:$V$22,1,0)),1,0)</f>
        <v>0</v>
      </c>
      <c r="ES21" s="187">
        <f>IF(ISERROR(VLOOKUP(AP21,Accueil!$V$17:$V$22,1,0)),1,0)</f>
        <v>0</v>
      </c>
      <c r="ET21" s="187">
        <f>IF(ISERROR(VLOOKUP(AQ21,Accueil!$V$17:$V$22,1,0)),1,0)</f>
        <v>0</v>
      </c>
      <c r="EU21" s="187">
        <f>IF(ISERROR(VLOOKUP(AR21,Accueil!$V$17:$V$22,1,0)),1,0)</f>
        <v>0</v>
      </c>
      <c r="EV21" s="187">
        <f>IF(ISERROR(VLOOKUP(AS21,Accueil!$V$17:$V$22,1,0)),1,0)</f>
        <v>0</v>
      </c>
      <c r="EW21" s="187">
        <f>IF(ISERROR(VLOOKUP(AT21,Accueil!$V$17:$V$22,1,0)),1,0)</f>
        <v>0</v>
      </c>
      <c r="EX21" s="187">
        <f>IF(ISERROR(VLOOKUP(AU21,Accueil!$V$17:$V$22,1,0)),1,0)</f>
        <v>0</v>
      </c>
      <c r="EY21" s="187">
        <f>IF(ISERROR(VLOOKUP(AV21,Accueil!$V$17:$V$22,1,0)),1,0)</f>
        <v>0</v>
      </c>
      <c r="EZ21" s="187">
        <f>IF(ISERROR(VLOOKUP(AW21,Accueil!$V$17:$V$22,1,0)),1,0)</f>
        <v>0</v>
      </c>
      <c r="FA21" s="187">
        <f>IF(ISERROR(VLOOKUP(AX21,Accueil!$V$17:$V$22,1,0)),1,0)</f>
        <v>0</v>
      </c>
      <c r="FB21" s="187">
        <f>IF(ISERROR(VLOOKUP(AY21,Accueil!$V$17:$V$22,1,0)),1,0)</f>
        <v>0</v>
      </c>
      <c r="FC21" s="187">
        <f>IF(ISERROR(VLOOKUP(AZ21,Accueil!$V$17:$V$22,1,0)),1,0)</f>
        <v>0</v>
      </c>
      <c r="FD21" s="187">
        <f>IF(ISERROR(VLOOKUP(BA21,Accueil!$V$17:$V$22,1,0)),1,0)</f>
        <v>0</v>
      </c>
      <c r="FE21" s="187">
        <f>IF(ISERROR(VLOOKUP(BB21,Accueil!$V$17:$V$22,1,0)),1,0)</f>
        <v>0</v>
      </c>
      <c r="FF21" s="187">
        <f>IF(ISERROR(VLOOKUP(BC21,Accueil!$V$17:$V$22,1,0)),1,0)</f>
        <v>0</v>
      </c>
      <c r="FG21" s="187">
        <f>IF(ISERROR(VLOOKUP(BD21,Accueil!$V$17:$V$22,1,0)),1,0)</f>
        <v>0</v>
      </c>
      <c r="FH21" s="187">
        <f>IF(ISERROR(VLOOKUP(BE21,Accueil!$V$17:$V$22,1,0)),1,0)</f>
        <v>0</v>
      </c>
      <c r="FI21" s="187">
        <f>IF(ISERROR(VLOOKUP(BF21,Accueil!$V$17:$V$22,1,0)),1,0)</f>
        <v>0</v>
      </c>
      <c r="FJ21" s="187">
        <f>IF(ISERROR(VLOOKUP(BG21,Accueil!$V$17:$V$22,1,0)),1,0)</f>
        <v>0</v>
      </c>
      <c r="FK21" s="187">
        <f>IF(ISERROR(VLOOKUP(BH21,Accueil!$V$17:$V$22,1,0)),1,0)</f>
        <v>0</v>
      </c>
      <c r="FL21" s="187">
        <f>IF(ISERROR(VLOOKUP(BI21,Accueil!$V$17:$V$22,1,0)),1,0)</f>
        <v>0</v>
      </c>
      <c r="FM21" s="187">
        <f>IF(ISERROR(VLOOKUP(BJ21,Accueil!$V$17:$V$22,1,0)),1,0)</f>
        <v>0</v>
      </c>
      <c r="FN21" s="187">
        <f>IF(ISERROR(VLOOKUP(BK21,Accueil!$V$17:$V$22,1,0)),1,0)</f>
        <v>0</v>
      </c>
      <c r="FO21" s="187">
        <f>IF(ISERROR(VLOOKUP(BL21,Accueil!$V$17:$V$22,1,0)),1,0)</f>
        <v>0</v>
      </c>
      <c r="FP21" s="187">
        <f>IF(ISERROR(VLOOKUP(BM21,Accueil!$V$17:$V$22,1,0)),1,0)</f>
        <v>0</v>
      </c>
      <c r="FQ21" s="187">
        <f>IF(ISERROR(VLOOKUP(BN21,Accueil!$V$17:$V$22,1,0)),1,0)</f>
        <v>0</v>
      </c>
      <c r="FR21" s="187">
        <f>IF(ISERROR(VLOOKUP(BO21,Accueil!$V$17:$V$22,1,0)),1,0)</f>
        <v>0</v>
      </c>
      <c r="FS21" s="187">
        <f>IF(ISERROR(VLOOKUP(BP21,Accueil!$V$17:$V$22,1,0)),1,0)</f>
        <v>0</v>
      </c>
      <c r="FT21" s="187">
        <f>IF(ISERROR(VLOOKUP(BQ21,Accueil!$V$17:$V$22,1,0)),1,0)</f>
        <v>0</v>
      </c>
      <c r="FU21" s="187">
        <f>IF(ISERROR(VLOOKUP(BR21,Accueil!$V$17:$V$22,1,0)),1,0)</f>
        <v>0</v>
      </c>
      <c r="FV21" s="187">
        <f>IF(ISERROR(VLOOKUP(BS21,Accueil!$V$17:$V$22,1,0)),1,0)</f>
        <v>0</v>
      </c>
      <c r="FW21" s="187">
        <f>IF(ISERROR(VLOOKUP(BT21,Accueil!$V$17:$V$22,1,0)),1,0)</f>
        <v>0</v>
      </c>
      <c r="FX21" s="187">
        <f>IF(ISERROR(VLOOKUP(BU21,Accueil!$V$17:$V$22,1,0)),1,0)</f>
        <v>0</v>
      </c>
      <c r="FY21" s="187">
        <f>IF(ISERROR(VLOOKUP(BV21,Accueil!$V$17:$V$22,1,0)),1,0)</f>
        <v>0</v>
      </c>
      <c r="FZ21" s="187">
        <f>IF(ISERROR(VLOOKUP(BW21,Accueil!$V$17:$V$22,1,0)),1,0)</f>
        <v>0</v>
      </c>
      <c r="GA21" s="187">
        <f>IF(ISERROR(VLOOKUP(BX21,Accueil!$V$17:$V$22,1,0)),1,0)</f>
        <v>0</v>
      </c>
      <c r="GB21" s="187">
        <f>IF(ISERROR(VLOOKUP(BY21,Accueil!$V$17:$V$22,1,0)),1,0)</f>
        <v>0</v>
      </c>
      <c r="GC21" s="187">
        <f>IF(ISERROR(VLOOKUP(BZ21,Accueil!$V$17:$V$22,1,0)),1,0)</f>
        <v>0</v>
      </c>
      <c r="GD21" s="187">
        <f>IF(ISERROR(VLOOKUP(CA21,Accueil!$V$17:$V$22,1,0)),1,0)</f>
        <v>0</v>
      </c>
      <c r="GE21" s="187">
        <f>IF(ISERROR(VLOOKUP(CB21,Accueil!$V$17:$V$22,1,0)),1,0)</f>
        <v>0</v>
      </c>
      <c r="GF21" s="187">
        <f>IF(ISERROR(VLOOKUP(CC21,Accueil!$V$17:$V$22,1,0)),1,0)</f>
        <v>0</v>
      </c>
      <c r="GG21" s="187">
        <f>IF(ISERROR(VLOOKUP(CD21,Accueil!$V$17:$V$22,1,0)),1,0)</f>
        <v>0</v>
      </c>
      <c r="GH21" s="187">
        <f>IF(ISERROR(VLOOKUP(CE21,Accueil!$V$17:$V$22,1,0)),1,0)</f>
        <v>0</v>
      </c>
      <c r="GI21" s="187">
        <f>IF(ISERROR(VLOOKUP(CF21,Accueil!$V$17:$V$22,1,0)),1,0)</f>
        <v>0</v>
      </c>
      <c r="GJ21" s="187">
        <f>IF(ISERROR(VLOOKUP(CG21,Accueil!$V$17:$V$22,1,0)),1,0)</f>
        <v>0</v>
      </c>
      <c r="GK21" s="187">
        <f>IF(ISERROR(VLOOKUP(CH21,Accueil!$V$17:$V$22,1,0)),1,0)</f>
        <v>0</v>
      </c>
      <c r="GL21" s="187">
        <f>IF(ISERROR(VLOOKUP(CI21,Accueil!$V$17:$V$22,1,0)),1,0)</f>
        <v>0</v>
      </c>
      <c r="GM21" s="187">
        <f>IF(ISERROR(VLOOKUP(CJ21,Accueil!$V$17:$V$22,1,0)),1,0)</f>
        <v>0</v>
      </c>
      <c r="GN21" s="187">
        <f>IF(ISERROR(VLOOKUP(CK21,Accueil!$V$17:$V$22,1,0)),1,0)</f>
        <v>0</v>
      </c>
      <c r="GO21" s="187">
        <f>IF(ISERROR(VLOOKUP(CL21,Accueil!$V$17:$V$22,1,0)),1,0)</f>
        <v>0</v>
      </c>
      <c r="GP21" s="187">
        <f>IF(ISERROR(VLOOKUP(CM21,Accueil!$V$17:$V$22,1,0)),1,0)</f>
        <v>0</v>
      </c>
      <c r="GQ21" s="187">
        <f>IF(ISERROR(VLOOKUP(CN21,Accueil!$V$17:$V$22,1,0)),1,0)</f>
        <v>0</v>
      </c>
      <c r="GR21" s="187">
        <f>IF(ISERROR(VLOOKUP(CO21,Accueil!$V$17:$V$22,1,0)),1,0)</f>
        <v>0</v>
      </c>
      <c r="GS21" s="187">
        <f>IF(ISERROR(VLOOKUP(CP21,Accueil!$V$17:$V$22,1,0)),1,0)</f>
        <v>0</v>
      </c>
      <c r="GT21" s="187">
        <f>IF(ISERROR(VLOOKUP(CQ21,Accueil!$V$17:$V$22,1,0)),1,0)</f>
        <v>0</v>
      </c>
      <c r="GU21" s="187">
        <f>IF(ISERROR(VLOOKUP(CR21,Accueil!$V$17:$V$22,1,0)),1,0)</f>
        <v>0</v>
      </c>
      <c r="GV21" s="187">
        <f>IF(ISERROR(VLOOKUP(CS21,Accueil!$V$17:$V$22,1,0)),1,0)</f>
        <v>0</v>
      </c>
      <c r="GW21" s="187">
        <f>IF(ISERROR(VLOOKUP(CT21,Accueil!$V$17:$V$22,1,0)),1,0)</f>
        <v>0</v>
      </c>
      <c r="GX21" s="187">
        <f>IF(ISERROR(VLOOKUP(CU21,Accueil!$V$17:$V$22,1,0)),1,0)</f>
        <v>0</v>
      </c>
      <c r="GY21" s="187">
        <f>IF(ISERROR(VLOOKUP(CV21,Accueil!$V$17:$V$22,1,0)),1,0)</f>
        <v>0</v>
      </c>
      <c r="GZ21" s="187">
        <f>IF(ISERROR(VLOOKUP(CW21,Accueil!$V$17:$V$22,1,0)),1,0)</f>
        <v>0</v>
      </c>
      <c r="HA21" s="187">
        <f>IF(ISERROR(VLOOKUP(CX21,Accueil!$V$17:$V$22,1,0)),1,0)</f>
        <v>0</v>
      </c>
      <c r="HB21" s="187">
        <f>IF(ISERROR(VLOOKUP(CY21,Accueil!$V$17:$V$22,1,0)),1,0)</f>
        <v>0</v>
      </c>
      <c r="HC21" s="187">
        <f>IF(ISERROR(VLOOKUP(CZ21,Accueil!$V$17:$V$22,1,0)),1,0)</f>
        <v>0</v>
      </c>
      <c r="HD21" s="187">
        <f>IF(ISERROR(VLOOKUP(DA21,Accueil!$V$17:$V$22,1,0)),1,0)</f>
        <v>0</v>
      </c>
    </row>
    <row r="22" spans="1:212" ht="12.75" customHeight="1" x14ac:dyDescent="0.25">
      <c r="A22" s="336"/>
      <c r="B22" s="12">
        <v>14</v>
      </c>
      <c r="C22" s="29" t="str">
        <f>IF(Accueil!E26="","",Accueil!E26)</f>
        <v/>
      </c>
      <c r="D22" s="30" t="str">
        <f>IF(Accueil!F26="","",Accueil!F26)</f>
        <v/>
      </c>
      <c r="E22" s="103" t="str">
        <f t="shared" si="2"/>
        <v/>
      </c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12">
        <v>14</v>
      </c>
      <c r="DC22" s="11" t="str">
        <f>IF(D22="","",COUNTIF(F22:DA22,Accueil!$AA$28)&amp;" / "&amp;COUNTIF($F$8:$DA$8,"&gt;0")-(COUNTIF(F22:DA22,Accueil!$AF$26)))</f>
        <v/>
      </c>
      <c r="DD22" s="130" t="str">
        <f>IF(D22="","",COUNTIF(F22:DA22,Accueil!$AA$26))</f>
        <v/>
      </c>
      <c r="DE22" s="130" t="str">
        <f>IF(D22="","",COUNTIF($F$8:$DA$8,"&gt;0")-(COUNTIF(F22:DA22,Accueil!$AF$26)))</f>
        <v/>
      </c>
      <c r="DF22" s="11" t="str">
        <f t="shared" si="3"/>
        <v/>
      </c>
      <c r="DG22" s="32" t="str">
        <f t="shared" si="0"/>
        <v/>
      </c>
      <c r="DH22" s="187">
        <f t="shared" si="4"/>
        <v>0</v>
      </c>
      <c r="DI22" s="187">
        <f>IF(ISERROR(VLOOKUP(F22,Accueil!$V$17:$V$22,1,0)),1,0)</f>
        <v>0</v>
      </c>
      <c r="DJ22" s="187">
        <f>IF(ISERROR(VLOOKUP(G22,Accueil!$V$17:$V$22,1,0)),1,0)</f>
        <v>0</v>
      </c>
      <c r="DK22" s="187">
        <f>IF(ISERROR(VLOOKUP(H22,Accueil!$V$17:$V$22,1,0)),1,0)</f>
        <v>0</v>
      </c>
      <c r="DL22" s="187">
        <f>IF(ISERROR(VLOOKUP(I22,Accueil!$V$17:$V$22,1,0)),1,0)</f>
        <v>0</v>
      </c>
      <c r="DM22" s="187">
        <f>IF(ISERROR(VLOOKUP(J22,Accueil!$V$17:$V$22,1,0)),1,0)</f>
        <v>0</v>
      </c>
      <c r="DN22" s="187">
        <f>IF(ISERROR(VLOOKUP(K22,Accueil!$V$17:$V$22,1,0)),1,0)</f>
        <v>0</v>
      </c>
      <c r="DO22" s="187">
        <f>IF(ISERROR(VLOOKUP(L22,Accueil!$V$17:$V$22,1,0)),1,0)</f>
        <v>0</v>
      </c>
      <c r="DP22" s="187">
        <f>IF(ISERROR(VLOOKUP(M22,Accueil!$V$17:$V$22,1,0)),1,0)</f>
        <v>0</v>
      </c>
      <c r="DQ22" s="187">
        <f>IF(ISERROR(VLOOKUP(N22,Accueil!$V$17:$V$22,1,0)),1,0)</f>
        <v>0</v>
      </c>
      <c r="DR22" s="187">
        <f>IF(ISERROR(VLOOKUP(O22,Accueil!$V$17:$V$22,1,0)),1,0)</f>
        <v>0</v>
      </c>
      <c r="DS22" s="187">
        <f>IF(ISERROR(VLOOKUP(P22,Accueil!$V$17:$V$22,1,0)),1,0)</f>
        <v>0</v>
      </c>
      <c r="DT22" s="187">
        <f>IF(ISERROR(VLOOKUP(Q22,Accueil!$V$17:$V$22,1,0)),1,0)</f>
        <v>0</v>
      </c>
      <c r="DU22" s="187">
        <f>IF(ISERROR(VLOOKUP(R22,Accueil!$V$17:$V$22,1,0)),1,0)</f>
        <v>0</v>
      </c>
      <c r="DV22" s="187">
        <f>IF(ISERROR(VLOOKUP(S22,Accueil!$V$17:$V$22,1,0)),1,0)</f>
        <v>0</v>
      </c>
      <c r="DW22" s="187">
        <f>IF(ISERROR(VLOOKUP(T22,Accueil!$V$17:$V$22,1,0)),1,0)</f>
        <v>0</v>
      </c>
      <c r="DX22" s="187">
        <f>IF(ISERROR(VLOOKUP(U22,Accueil!$V$17:$V$22,1,0)),1,0)</f>
        <v>0</v>
      </c>
      <c r="DY22" s="187">
        <f>IF(ISERROR(VLOOKUP(V22,Accueil!$V$17:$V$22,1,0)),1,0)</f>
        <v>0</v>
      </c>
      <c r="DZ22" s="187">
        <f>IF(ISERROR(VLOOKUP(W22,Accueil!$V$17:$V$22,1,0)),1,0)</f>
        <v>0</v>
      </c>
      <c r="EA22" s="187">
        <f>IF(ISERROR(VLOOKUP(X22,Accueil!$V$17:$V$22,1,0)),1,0)</f>
        <v>0</v>
      </c>
      <c r="EB22" s="187">
        <f>IF(ISERROR(VLOOKUP(Y22,Accueil!$V$17:$V$22,1,0)),1,0)</f>
        <v>0</v>
      </c>
      <c r="EC22" s="187">
        <f>IF(ISERROR(VLOOKUP(Z22,Accueil!$V$17:$V$22,1,0)),1,0)</f>
        <v>0</v>
      </c>
      <c r="ED22" s="187">
        <f>IF(ISERROR(VLOOKUP(AA22,Accueil!$V$17:$V$22,1,0)),1,0)</f>
        <v>0</v>
      </c>
      <c r="EE22" s="187">
        <f>IF(ISERROR(VLOOKUP(AB22,Accueil!$V$17:$V$22,1,0)),1,0)</f>
        <v>0</v>
      </c>
      <c r="EF22" s="187">
        <f>IF(ISERROR(VLOOKUP(AC22,Accueil!$V$17:$V$22,1,0)),1,0)</f>
        <v>0</v>
      </c>
      <c r="EG22" s="187">
        <f>IF(ISERROR(VLOOKUP(AD22,Accueil!$V$17:$V$22,1,0)),1,0)</f>
        <v>0</v>
      </c>
      <c r="EH22" s="187">
        <f>IF(ISERROR(VLOOKUP(AE22,Accueil!$V$17:$V$22,1,0)),1,0)</f>
        <v>0</v>
      </c>
      <c r="EI22" s="187">
        <f>IF(ISERROR(VLOOKUP(AF22,Accueil!$V$17:$V$22,1,0)),1,0)</f>
        <v>0</v>
      </c>
      <c r="EJ22" s="187">
        <f>IF(ISERROR(VLOOKUP(AG22,Accueil!$V$17:$V$22,1,0)),1,0)</f>
        <v>0</v>
      </c>
      <c r="EK22" s="187">
        <f>IF(ISERROR(VLOOKUP(AH22,Accueil!$V$17:$V$22,1,0)),1,0)</f>
        <v>0</v>
      </c>
      <c r="EL22" s="187">
        <f>IF(ISERROR(VLOOKUP(AI22,Accueil!$V$17:$V$22,1,0)),1,0)</f>
        <v>0</v>
      </c>
      <c r="EM22" s="187">
        <f>IF(ISERROR(VLOOKUP(AJ22,Accueil!$V$17:$V$22,1,0)),1,0)</f>
        <v>0</v>
      </c>
      <c r="EN22" s="187">
        <f>IF(ISERROR(VLOOKUP(AK22,Accueil!$V$17:$V$22,1,0)),1,0)</f>
        <v>0</v>
      </c>
      <c r="EO22" s="187">
        <f>IF(ISERROR(VLOOKUP(AL22,Accueil!$V$17:$V$22,1,0)),1,0)</f>
        <v>0</v>
      </c>
      <c r="EP22" s="187">
        <f>IF(ISERROR(VLOOKUP(AM22,Accueil!$V$17:$V$22,1,0)),1,0)</f>
        <v>0</v>
      </c>
      <c r="EQ22" s="187">
        <f>IF(ISERROR(VLOOKUP(AN22,Accueil!$V$17:$V$22,1,0)),1,0)</f>
        <v>0</v>
      </c>
      <c r="ER22" s="187">
        <f>IF(ISERROR(VLOOKUP(AO22,Accueil!$V$17:$V$22,1,0)),1,0)</f>
        <v>0</v>
      </c>
      <c r="ES22" s="187">
        <f>IF(ISERROR(VLOOKUP(AP22,Accueil!$V$17:$V$22,1,0)),1,0)</f>
        <v>0</v>
      </c>
      <c r="ET22" s="187">
        <f>IF(ISERROR(VLOOKUP(AQ22,Accueil!$V$17:$V$22,1,0)),1,0)</f>
        <v>0</v>
      </c>
      <c r="EU22" s="187">
        <f>IF(ISERROR(VLOOKUP(AR22,Accueil!$V$17:$V$22,1,0)),1,0)</f>
        <v>0</v>
      </c>
      <c r="EV22" s="187">
        <f>IF(ISERROR(VLOOKUP(AS22,Accueil!$V$17:$V$22,1,0)),1,0)</f>
        <v>0</v>
      </c>
      <c r="EW22" s="187">
        <f>IF(ISERROR(VLOOKUP(AT22,Accueil!$V$17:$V$22,1,0)),1,0)</f>
        <v>0</v>
      </c>
      <c r="EX22" s="187">
        <f>IF(ISERROR(VLOOKUP(AU22,Accueil!$V$17:$V$22,1,0)),1,0)</f>
        <v>0</v>
      </c>
      <c r="EY22" s="187">
        <f>IF(ISERROR(VLOOKUP(AV22,Accueil!$V$17:$V$22,1,0)),1,0)</f>
        <v>0</v>
      </c>
      <c r="EZ22" s="187">
        <f>IF(ISERROR(VLOOKUP(AW22,Accueil!$V$17:$V$22,1,0)),1,0)</f>
        <v>0</v>
      </c>
      <c r="FA22" s="187">
        <f>IF(ISERROR(VLOOKUP(AX22,Accueil!$V$17:$V$22,1,0)),1,0)</f>
        <v>0</v>
      </c>
      <c r="FB22" s="187">
        <f>IF(ISERROR(VLOOKUP(AY22,Accueil!$V$17:$V$22,1,0)),1,0)</f>
        <v>0</v>
      </c>
      <c r="FC22" s="187">
        <f>IF(ISERROR(VLOOKUP(AZ22,Accueil!$V$17:$V$22,1,0)),1,0)</f>
        <v>0</v>
      </c>
      <c r="FD22" s="187">
        <f>IF(ISERROR(VLOOKUP(BA22,Accueil!$V$17:$V$22,1,0)),1,0)</f>
        <v>0</v>
      </c>
      <c r="FE22" s="187">
        <f>IF(ISERROR(VLOOKUP(BB22,Accueil!$V$17:$V$22,1,0)),1,0)</f>
        <v>0</v>
      </c>
      <c r="FF22" s="187">
        <f>IF(ISERROR(VLOOKUP(BC22,Accueil!$V$17:$V$22,1,0)),1,0)</f>
        <v>0</v>
      </c>
      <c r="FG22" s="187">
        <f>IF(ISERROR(VLOOKUP(BD22,Accueil!$V$17:$V$22,1,0)),1,0)</f>
        <v>0</v>
      </c>
      <c r="FH22" s="187">
        <f>IF(ISERROR(VLOOKUP(BE22,Accueil!$V$17:$V$22,1,0)),1,0)</f>
        <v>0</v>
      </c>
      <c r="FI22" s="187">
        <f>IF(ISERROR(VLOOKUP(BF22,Accueil!$V$17:$V$22,1,0)),1,0)</f>
        <v>0</v>
      </c>
      <c r="FJ22" s="187">
        <f>IF(ISERROR(VLOOKUP(BG22,Accueil!$V$17:$V$22,1,0)),1,0)</f>
        <v>0</v>
      </c>
      <c r="FK22" s="187">
        <f>IF(ISERROR(VLOOKUP(BH22,Accueil!$V$17:$V$22,1,0)),1,0)</f>
        <v>0</v>
      </c>
      <c r="FL22" s="187">
        <f>IF(ISERROR(VLOOKUP(BI22,Accueil!$V$17:$V$22,1,0)),1,0)</f>
        <v>0</v>
      </c>
      <c r="FM22" s="187">
        <f>IF(ISERROR(VLOOKUP(BJ22,Accueil!$V$17:$V$22,1,0)),1,0)</f>
        <v>0</v>
      </c>
      <c r="FN22" s="187">
        <f>IF(ISERROR(VLOOKUP(BK22,Accueil!$V$17:$V$22,1,0)),1,0)</f>
        <v>0</v>
      </c>
      <c r="FO22" s="187">
        <f>IF(ISERROR(VLOOKUP(BL22,Accueil!$V$17:$V$22,1,0)),1,0)</f>
        <v>0</v>
      </c>
      <c r="FP22" s="187">
        <f>IF(ISERROR(VLOOKUP(BM22,Accueil!$V$17:$V$22,1,0)),1,0)</f>
        <v>0</v>
      </c>
      <c r="FQ22" s="187">
        <f>IF(ISERROR(VLOOKUP(BN22,Accueil!$V$17:$V$22,1,0)),1,0)</f>
        <v>0</v>
      </c>
      <c r="FR22" s="187">
        <f>IF(ISERROR(VLOOKUP(BO22,Accueil!$V$17:$V$22,1,0)),1,0)</f>
        <v>0</v>
      </c>
      <c r="FS22" s="187">
        <f>IF(ISERROR(VLOOKUP(BP22,Accueil!$V$17:$V$22,1,0)),1,0)</f>
        <v>0</v>
      </c>
      <c r="FT22" s="187">
        <f>IF(ISERROR(VLOOKUP(BQ22,Accueil!$V$17:$V$22,1,0)),1,0)</f>
        <v>0</v>
      </c>
      <c r="FU22" s="187">
        <f>IF(ISERROR(VLOOKUP(BR22,Accueil!$V$17:$V$22,1,0)),1,0)</f>
        <v>0</v>
      </c>
      <c r="FV22" s="187">
        <f>IF(ISERROR(VLOOKUP(BS22,Accueil!$V$17:$V$22,1,0)),1,0)</f>
        <v>0</v>
      </c>
      <c r="FW22" s="187">
        <f>IF(ISERROR(VLOOKUP(BT22,Accueil!$V$17:$V$22,1,0)),1,0)</f>
        <v>0</v>
      </c>
      <c r="FX22" s="187">
        <f>IF(ISERROR(VLOOKUP(BU22,Accueil!$V$17:$V$22,1,0)),1,0)</f>
        <v>0</v>
      </c>
      <c r="FY22" s="187">
        <f>IF(ISERROR(VLOOKUP(BV22,Accueil!$V$17:$V$22,1,0)),1,0)</f>
        <v>0</v>
      </c>
      <c r="FZ22" s="187">
        <f>IF(ISERROR(VLOOKUP(BW22,Accueil!$V$17:$V$22,1,0)),1,0)</f>
        <v>0</v>
      </c>
      <c r="GA22" s="187">
        <f>IF(ISERROR(VLOOKUP(BX22,Accueil!$V$17:$V$22,1,0)),1,0)</f>
        <v>0</v>
      </c>
      <c r="GB22" s="187">
        <f>IF(ISERROR(VLOOKUP(BY22,Accueil!$V$17:$V$22,1,0)),1,0)</f>
        <v>0</v>
      </c>
      <c r="GC22" s="187">
        <f>IF(ISERROR(VLOOKUP(BZ22,Accueil!$V$17:$V$22,1,0)),1,0)</f>
        <v>0</v>
      </c>
      <c r="GD22" s="187">
        <f>IF(ISERROR(VLOOKUP(CA22,Accueil!$V$17:$V$22,1,0)),1,0)</f>
        <v>0</v>
      </c>
      <c r="GE22" s="187">
        <f>IF(ISERROR(VLOOKUP(CB22,Accueil!$V$17:$V$22,1,0)),1,0)</f>
        <v>0</v>
      </c>
      <c r="GF22" s="187">
        <f>IF(ISERROR(VLOOKUP(CC22,Accueil!$V$17:$V$22,1,0)),1,0)</f>
        <v>0</v>
      </c>
      <c r="GG22" s="187">
        <f>IF(ISERROR(VLOOKUP(CD22,Accueil!$V$17:$V$22,1,0)),1,0)</f>
        <v>0</v>
      </c>
      <c r="GH22" s="187">
        <f>IF(ISERROR(VLOOKUP(CE22,Accueil!$V$17:$V$22,1,0)),1,0)</f>
        <v>0</v>
      </c>
      <c r="GI22" s="187">
        <f>IF(ISERROR(VLOOKUP(CF22,Accueil!$V$17:$V$22,1,0)),1,0)</f>
        <v>0</v>
      </c>
      <c r="GJ22" s="187">
        <f>IF(ISERROR(VLOOKUP(CG22,Accueil!$V$17:$V$22,1,0)),1,0)</f>
        <v>0</v>
      </c>
      <c r="GK22" s="187">
        <f>IF(ISERROR(VLOOKUP(CH22,Accueil!$V$17:$V$22,1,0)),1,0)</f>
        <v>0</v>
      </c>
      <c r="GL22" s="187">
        <f>IF(ISERROR(VLOOKUP(CI22,Accueil!$V$17:$V$22,1,0)),1,0)</f>
        <v>0</v>
      </c>
      <c r="GM22" s="187">
        <f>IF(ISERROR(VLOOKUP(CJ22,Accueil!$V$17:$V$22,1,0)),1,0)</f>
        <v>0</v>
      </c>
      <c r="GN22" s="187">
        <f>IF(ISERROR(VLOOKUP(CK22,Accueil!$V$17:$V$22,1,0)),1,0)</f>
        <v>0</v>
      </c>
      <c r="GO22" s="187">
        <f>IF(ISERROR(VLOOKUP(CL22,Accueil!$V$17:$V$22,1,0)),1,0)</f>
        <v>0</v>
      </c>
      <c r="GP22" s="187">
        <f>IF(ISERROR(VLOOKUP(CM22,Accueil!$V$17:$V$22,1,0)),1,0)</f>
        <v>0</v>
      </c>
      <c r="GQ22" s="187">
        <f>IF(ISERROR(VLOOKUP(CN22,Accueil!$V$17:$V$22,1,0)),1,0)</f>
        <v>0</v>
      </c>
      <c r="GR22" s="187">
        <f>IF(ISERROR(VLOOKUP(CO22,Accueil!$V$17:$V$22,1,0)),1,0)</f>
        <v>0</v>
      </c>
      <c r="GS22" s="187">
        <f>IF(ISERROR(VLOOKUP(CP22,Accueil!$V$17:$V$22,1,0)),1,0)</f>
        <v>0</v>
      </c>
      <c r="GT22" s="187">
        <f>IF(ISERROR(VLOOKUP(CQ22,Accueil!$V$17:$V$22,1,0)),1,0)</f>
        <v>0</v>
      </c>
      <c r="GU22" s="187">
        <f>IF(ISERROR(VLOOKUP(CR22,Accueil!$V$17:$V$22,1,0)),1,0)</f>
        <v>0</v>
      </c>
      <c r="GV22" s="187">
        <f>IF(ISERROR(VLOOKUP(CS22,Accueil!$V$17:$V$22,1,0)),1,0)</f>
        <v>0</v>
      </c>
      <c r="GW22" s="187">
        <f>IF(ISERROR(VLOOKUP(CT22,Accueil!$V$17:$V$22,1,0)),1,0)</f>
        <v>0</v>
      </c>
      <c r="GX22" s="187">
        <f>IF(ISERROR(VLOOKUP(CU22,Accueil!$V$17:$V$22,1,0)),1,0)</f>
        <v>0</v>
      </c>
      <c r="GY22" s="187">
        <f>IF(ISERROR(VLOOKUP(CV22,Accueil!$V$17:$V$22,1,0)),1,0)</f>
        <v>0</v>
      </c>
      <c r="GZ22" s="187">
        <f>IF(ISERROR(VLOOKUP(CW22,Accueil!$V$17:$V$22,1,0)),1,0)</f>
        <v>0</v>
      </c>
      <c r="HA22" s="187">
        <f>IF(ISERROR(VLOOKUP(CX22,Accueil!$V$17:$V$22,1,0)),1,0)</f>
        <v>0</v>
      </c>
      <c r="HB22" s="187">
        <f>IF(ISERROR(VLOOKUP(CY22,Accueil!$V$17:$V$22,1,0)),1,0)</f>
        <v>0</v>
      </c>
      <c r="HC22" s="187">
        <f>IF(ISERROR(VLOOKUP(CZ22,Accueil!$V$17:$V$22,1,0)),1,0)</f>
        <v>0</v>
      </c>
      <c r="HD22" s="187">
        <f>IF(ISERROR(VLOOKUP(DA22,Accueil!$V$17:$V$22,1,0)),1,0)</f>
        <v>0</v>
      </c>
    </row>
    <row r="23" spans="1:212" ht="12.75" customHeight="1" x14ac:dyDescent="0.25">
      <c r="A23" s="336"/>
      <c r="B23" s="12">
        <v>15</v>
      </c>
      <c r="C23" s="29" t="str">
        <f>IF(Accueil!E27="","",Accueil!E27)</f>
        <v/>
      </c>
      <c r="D23" s="30" t="str">
        <f>IF(Accueil!F27="","",Accueil!F27)</f>
        <v/>
      </c>
      <c r="E23" s="103" t="str">
        <f t="shared" si="2"/>
        <v/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12">
        <v>15</v>
      </c>
      <c r="DC23" s="11" t="str">
        <f>IF(D23="","",COUNTIF(F23:DA23,Accueil!$AA$28)&amp;" / "&amp;COUNTIF($F$8:$DA$8,"&gt;0")-(COUNTIF(F23:DA23,Accueil!$AF$26)))</f>
        <v/>
      </c>
      <c r="DD23" s="130" t="str">
        <f>IF(D23="","",COUNTIF(F23:DA23,Accueil!$AA$26))</f>
        <v/>
      </c>
      <c r="DE23" s="130" t="str">
        <f>IF(D23="","",COUNTIF($F$8:$DA$8,"&gt;0")-(COUNTIF(F23:DA23,Accueil!$AF$26)))</f>
        <v/>
      </c>
      <c r="DF23" s="11" t="str">
        <f t="shared" si="3"/>
        <v/>
      </c>
      <c r="DG23" s="32" t="str">
        <f t="shared" ref="DG23:DG48" si="5">IF(D23="","",IF(DH23&gt;0,"ERREUR",IF(OR(DF23&lt;COUNTIF($F$8:$DA$8,"&gt;0"),DF23&gt;COUNTIF($F$8:$DA$8,"&gt;0")),"NB ITEMS",IF(DE23&lt;COUNTIF($F$8:$DA$8,"&gt;0"),"ABSENT",ROUND(DD23/DE23,3)*100&amp;" %"))))</f>
        <v/>
      </c>
      <c r="DH23" s="187">
        <f t="shared" si="4"/>
        <v>0</v>
      </c>
      <c r="DI23" s="187">
        <f>IF(ISERROR(VLOOKUP(F23,Accueil!$V$17:$V$22,1,0)),1,0)</f>
        <v>0</v>
      </c>
      <c r="DJ23" s="187">
        <f>IF(ISERROR(VLOOKUP(G23,Accueil!$V$17:$V$22,1,0)),1,0)</f>
        <v>0</v>
      </c>
      <c r="DK23" s="187">
        <f>IF(ISERROR(VLOOKUP(H23,Accueil!$V$17:$V$22,1,0)),1,0)</f>
        <v>0</v>
      </c>
      <c r="DL23" s="187">
        <f>IF(ISERROR(VLOOKUP(I23,Accueil!$V$17:$V$22,1,0)),1,0)</f>
        <v>0</v>
      </c>
      <c r="DM23" s="187">
        <f>IF(ISERROR(VLOOKUP(J23,Accueil!$V$17:$V$22,1,0)),1,0)</f>
        <v>0</v>
      </c>
      <c r="DN23" s="187">
        <f>IF(ISERROR(VLOOKUP(K23,Accueil!$V$17:$V$22,1,0)),1,0)</f>
        <v>0</v>
      </c>
      <c r="DO23" s="187">
        <f>IF(ISERROR(VLOOKUP(L23,Accueil!$V$17:$V$22,1,0)),1,0)</f>
        <v>0</v>
      </c>
      <c r="DP23" s="187">
        <f>IF(ISERROR(VLOOKUP(M23,Accueil!$V$17:$V$22,1,0)),1,0)</f>
        <v>0</v>
      </c>
      <c r="DQ23" s="187">
        <f>IF(ISERROR(VLOOKUP(N23,Accueil!$V$17:$V$22,1,0)),1,0)</f>
        <v>0</v>
      </c>
      <c r="DR23" s="187">
        <f>IF(ISERROR(VLOOKUP(O23,Accueil!$V$17:$V$22,1,0)),1,0)</f>
        <v>0</v>
      </c>
      <c r="DS23" s="187">
        <f>IF(ISERROR(VLOOKUP(P23,Accueil!$V$17:$V$22,1,0)),1,0)</f>
        <v>0</v>
      </c>
      <c r="DT23" s="187">
        <f>IF(ISERROR(VLOOKUP(Q23,Accueil!$V$17:$V$22,1,0)),1,0)</f>
        <v>0</v>
      </c>
      <c r="DU23" s="187">
        <f>IF(ISERROR(VLOOKUP(R23,Accueil!$V$17:$V$22,1,0)),1,0)</f>
        <v>0</v>
      </c>
      <c r="DV23" s="187">
        <f>IF(ISERROR(VLOOKUP(S23,Accueil!$V$17:$V$22,1,0)),1,0)</f>
        <v>0</v>
      </c>
      <c r="DW23" s="187">
        <f>IF(ISERROR(VLOOKUP(T23,Accueil!$V$17:$V$22,1,0)),1,0)</f>
        <v>0</v>
      </c>
      <c r="DX23" s="187">
        <f>IF(ISERROR(VLOOKUP(U23,Accueil!$V$17:$V$22,1,0)),1,0)</f>
        <v>0</v>
      </c>
      <c r="DY23" s="187">
        <f>IF(ISERROR(VLOOKUP(V23,Accueil!$V$17:$V$22,1,0)),1,0)</f>
        <v>0</v>
      </c>
      <c r="DZ23" s="187">
        <f>IF(ISERROR(VLOOKUP(W23,Accueil!$V$17:$V$22,1,0)),1,0)</f>
        <v>0</v>
      </c>
      <c r="EA23" s="187">
        <f>IF(ISERROR(VLOOKUP(X23,Accueil!$V$17:$V$22,1,0)),1,0)</f>
        <v>0</v>
      </c>
      <c r="EB23" s="187">
        <f>IF(ISERROR(VLOOKUP(Y23,Accueil!$V$17:$V$22,1,0)),1,0)</f>
        <v>0</v>
      </c>
      <c r="EC23" s="187">
        <f>IF(ISERROR(VLOOKUP(Z23,Accueil!$V$17:$V$22,1,0)),1,0)</f>
        <v>0</v>
      </c>
      <c r="ED23" s="187">
        <f>IF(ISERROR(VLOOKUP(AA23,Accueil!$V$17:$V$22,1,0)),1,0)</f>
        <v>0</v>
      </c>
      <c r="EE23" s="187">
        <f>IF(ISERROR(VLOOKUP(AB23,Accueil!$V$17:$V$22,1,0)),1,0)</f>
        <v>0</v>
      </c>
      <c r="EF23" s="187">
        <f>IF(ISERROR(VLOOKUP(AC23,Accueil!$V$17:$V$22,1,0)),1,0)</f>
        <v>0</v>
      </c>
      <c r="EG23" s="187">
        <f>IF(ISERROR(VLOOKUP(AD23,Accueil!$V$17:$V$22,1,0)),1,0)</f>
        <v>0</v>
      </c>
      <c r="EH23" s="187">
        <f>IF(ISERROR(VLOOKUP(AE23,Accueil!$V$17:$V$22,1,0)),1,0)</f>
        <v>0</v>
      </c>
      <c r="EI23" s="187">
        <f>IF(ISERROR(VLOOKUP(AF23,Accueil!$V$17:$V$22,1,0)),1,0)</f>
        <v>0</v>
      </c>
      <c r="EJ23" s="187">
        <f>IF(ISERROR(VLOOKUP(AG23,Accueil!$V$17:$V$22,1,0)),1,0)</f>
        <v>0</v>
      </c>
      <c r="EK23" s="187">
        <f>IF(ISERROR(VLOOKUP(AH23,Accueil!$V$17:$V$22,1,0)),1,0)</f>
        <v>0</v>
      </c>
      <c r="EL23" s="187">
        <f>IF(ISERROR(VLOOKUP(AI23,Accueil!$V$17:$V$22,1,0)),1,0)</f>
        <v>0</v>
      </c>
      <c r="EM23" s="187">
        <f>IF(ISERROR(VLOOKUP(AJ23,Accueil!$V$17:$V$22,1,0)),1,0)</f>
        <v>0</v>
      </c>
      <c r="EN23" s="187">
        <f>IF(ISERROR(VLOOKUP(AK23,Accueil!$V$17:$V$22,1,0)),1,0)</f>
        <v>0</v>
      </c>
      <c r="EO23" s="187">
        <f>IF(ISERROR(VLOOKUP(AL23,Accueil!$V$17:$V$22,1,0)),1,0)</f>
        <v>0</v>
      </c>
      <c r="EP23" s="187">
        <f>IF(ISERROR(VLOOKUP(AM23,Accueil!$V$17:$V$22,1,0)),1,0)</f>
        <v>0</v>
      </c>
      <c r="EQ23" s="187">
        <f>IF(ISERROR(VLOOKUP(AN23,Accueil!$V$17:$V$22,1,0)),1,0)</f>
        <v>0</v>
      </c>
      <c r="ER23" s="187">
        <f>IF(ISERROR(VLOOKUP(AO23,Accueil!$V$17:$V$22,1,0)),1,0)</f>
        <v>0</v>
      </c>
      <c r="ES23" s="187">
        <f>IF(ISERROR(VLOOKUP(AP23,Accueil!$V$17:$V$22,1,0)),1,0)</f>
        <v>0</v>
      </c>
      <c r="ET23" s="187">
        <f>IF(ISERROR(VLOOKUP(AQ23,Accueil!$V$17:$V$22,1,0)),1,0)</f>
        <v>0</v>
      </c>
      <c r="EU23" s="187">
        <f>IF(ISERROR(VLOOKUP(AR23,Accueil!$V$17:$V$22,1,0)),1,0)</f>
        <v>0</v>
      </c>
      <c r="EV23" s="187">
        <f>IF(ISERROR(VLOOKUP(AS23,Accueil!$V$17:$V$22,1,0)),1,0)</f>
        <v>0</v>
      </c>
      <c r="EW23" s="187">
        <f>IF(ISERROR(VLOOKUP(AT23,Accueil!$V$17:$V$22,1,0)),1,0)</f>
        <v>0</v>
      </c>
      <c r="EX23" s="187">
        <f>IF(ISERROR(VLOOKUP(AU23,Accueil!$V$17:$V$22,1,0)),1,0)</f>
        <v>0</v>
      </c>
      <c r="EY23" s="187">
        <f>IF(ISERROR(VLOOKUP(AV23,Accueil!$V$17:$V$22,1,0)),1,0)</f>
        <v>0</v>
      </c>
      <c r="EZ23" s="187">
        <f>IF(ISERROR(VLOOKUP(AW23,Accueil!$V$17:$V$22,1,0)),1,0)</f>
        <v>0</v>
      </c>
      <c r="FA23" s="187">
        <f>IF(ISERROR(VLOOKUP(AX23,Accueil!$V$17:$V$22,1,0)),1,0)</f>
        <v>0</v>
      </c>
      <c r="FB23" s="187">
        <f>IF(ISERROR(VLOOKUP(AY23,Accueil!$V$17:$V$22,1,0)),1,0)</f>
        <v>0</v>
      </c>
      <c r="FC23" s="187">
        <f>IF(ISERROR(VLOOKUP(AZ23,Accueil!$V$17:$V$22,1,0)),1,0)</f>
        <v>0</v>
      </c>
      <c r="FD23" s="187">
        <f>IF(ISERROR(VLOOKUP(BA23,Accueil!$V$17:$V$22,1,0)),1,0)</f>
        <v>0</v>
      </c>
      <c r="FE23" s="187">
        <f>IF(ISERROR(VLOOKUP(BB23,Accueil!$V$17:$V$22,1,0)),1,0)</f>
        <v>0</v>
      </c>
      <c r="FF23" s="187">
        <f>IF(ISERROR(VLOOKUP(BC23,Accueil!$V$17:$V$22,1,0)),1,0)</f>
        <v>0</v>
      </c>
      <c r="FG23" s="187">
        <f>IF(ISERROR(VLOOKUP(BD23,Accueil!$V$17:$V$22,1,0)),1,0)</f>
        <v>0</v>
      </c>
      <c r="FH23" s="187">
        <f>IF(ISERROR(VLOOKUP(BE23,Accueil!$V$17:$V$22,1,0)),1,0)</f>
        <v>0</v>
      </c>
      <c r="FI23" s="187">
        <f>IF(ISERROR(VLOOKUP(BF23,Accueil!$V$17:$V$22,1,0)),1,0)</f>
        <v>0</v>
      </c>
      <c r="FJ23" s="187">
        <f>IF(ISERROR(VLOOKUP(BG23,Accueil!$V$17:$V$22,1,0)),1,0)</f>
        <v>0</v>
      </c>
      <c r="FK23" s="187">
        <f>IF(ISERROR(VLOOKUP(BH23,Accueil!$V$17:$V$22,1,0)),1,0)</f>
        <v>0</v>
      </c>
      <c r="FL23" s="187">
        <f>IF(ISERROR(VLOOKUP(BI23,Accueil!$V$17:$V$22,1,0)),1,0)</f>
        <v>0</v>
      </c>
      <c r="FM23" s="187">
        <f>IF(ISERROR(VLOOKUP(BJ23,Accueil!$V$17:$V$22,1,0)),1,0)</f>
        <v>0</v>
      </c>
      <c r="FN23" s="187">
        <f>IF(ISERROR(VLOOKUP(BK23,Accueil!$V$17:$V$22,1,0)),1,0)</f>
        <v>0</v>
      </c>
      <c r="FO23" s="187">
        <f>IF(ISERROR(VLOOKUP(BL23,Accueil!$V$17:$V$22,1,0)),1,0)</f>
        <v>0</v>
      </c>
      <c r="FP23" s="187">
        <f>IF(ISERROR(VLOOKUP(BM23,Accueil!$V$17:$V$22,1,0)),1,0)</f>
        <v>0</v>
      </c>
      <c r="FQ23" s="187">
        <f>IF(ISERROR(VLOOKUP(BN23,Accueil!$V$17:$V$22,1,0)),1,0)</f>
        <v>0</v>
      </c>
      <c r="FR23" s="187">
        <f>IF(ISERROR(VLOOKUP(BO23,Accueil!$V$17:$V$22,1,0)),1,0)</f>
        <v>0</v>
      </c>
      <c r="FS23" s="187">
        <f>IF(ISERROR(VLOOKUP(BP23,Accueil!$V$17:$V$22,1,0)),1,0)</f>
        <v>0</v>
      </c>
      <c r="FT23" s="187">
        <f>IF(ISERROR(VLOOKUP(BQ23,Accueil!$V$17:$V$22,1,0)),1,0)</f>
        <v>0</v>
      </c>
      <c r="FU23" s="187">
        <f>IF(ISERROR(VLOOKUP(BR23,Accueil!$V$17:$V$22,1,0)),1,0)</f>
        <v>0</v>
      </c>
      <c r="FV23" s="187">
        <f>IF(ISERROR(VLOOKUP(BS23,Accueil!$V$17:$V$22,1,0)),1,0)</f>
        <v>0</v>
      </c>
      <c r="FW23" s="187">
        <f>IF(ISERROR(VLOOKUP(BT23,Accueil!$V$17:$V$22,1,0)),1,0)</f>
        <v>0</v>
      </c>
      <c r="FX23" s="187">
        <f>IF(ISERROR(VLOOKUP(BU23,Accueil!$V$17:$V$22,1,0)),1,0)</f>
        <v>0</v>
      </c>
      <c r="FY23" s="187">
        <f>IF(ISERROR(VLOOKUP(BV23,Accueil!$V$17:$V$22,1,0)),1,0)</f>
        <v>0</v>
      </c>
      <c r="FZ23" s="187">
        <f>IF(ISERROR(VLOOKUP(BW23,Accueil!$V$17:$V$22,1,0)),1,0)</f>
        <v>0</v>
      </c>
      <c r="GA23" s="187">
        <f>IF(ISERROR(VLOOKUP(BX23,Accueil!$V$17:$V$22,1,0)),1,0)</f>
        <v>0</v>
      </c>
      <c r="GB23" s="187">
        <f>IF(ISERROR(VLOOKUP(BY23,Accueil!$V$17:$V$22,1,0)),1,0)</f>
        <v>0</v>
      </c>
      <c r="GC23" s="187">
        <f>IF(ISERROR(VLOOKUP(BZ23,Accueil!$V$17:$V$22,1,0)),1,0)</f>
        <v>0</v>
      </c>
      <c r="GD23" s="187">
        <f>IF(ISERROR(VLOOKUP(CA23,Accueil!$V$17:$V$22,1,0)),1,0)</f>
        <v>0</v>
      </c>
      <c r="GE23" s="187">
        <f>IF(ISERROR(VLOOKUP(CB23,Accueil!$V$17:$V$22,1,0)),1,0)</f>
        <v>0</v>
      </c>
      <c r="GF23" s="187">
        <f>IF(ISERROR(VLOOKUP(CC23,Accueil!$V$17:$V$22,1,0)),1,0)</f>
        <v>0</v>
      </c>
      <c r="GG23" s="187">
        <f>IF(ISERROR(VLOOKUP(CD23,Accueil!$V$17:$V$22,1,0)),1,0)</f>
        <v>0</v>
      </c>
      <c r="GH23" s="187">
        <f>IF(ISERROR(VLOOKUP(CE23,Accueil!$V$17:$V$22,1,0)),1,0)</f>
        <v>0</v>
      </c>
      <c r="GI23" s="187">
        <f>IF(ISERROR(VLOOKUP(CF23,Accueil!$V$17:$V$22,1,0)),1,0)</f>
        <v>0</v>
      </c>
      <c r="GJ23" s="187">
        <f>IF(ISERROR(VLOOKUP(CG23,Accueil!$V$17:$V$22,1,0)),1,0)</f>
        <v>0</v>
      </c>
      <c r="GK23" s="187">
        <f>IF(ISERROR(VLOOKUP(CH23,Accueil!$V$17:$V$22,1,0)),1,0)</f>
        <v>0</v>
      </c>
      <c r="GL23" s="187">
        <f>IF(ISERROR(VLOOKUP(CI23,Accueil!$V$17:$V$22,1,0)),1,0)</f>
        <v>0</v>
      </c>
      <c r="GM23" s="187">
        <f>IF(ISERROR(VLOOKUP(CJ23,Accueil!$V$17:$V$22,1,0)),1,0)</f>
        <v>0</v>
      </c>
      <c r="GN23" s="187">
        <f>IF(ISERROR(VLOOKUP(CK23,Accueil!$V$17:$V$22,1,0)),1,0)</f>
        <v>0</v>
      </c>
      <c r="GO23" s="187">
        <f>IF(ISERROR(VLOOKUP(CL23,Accueil!$V$17:$V$22,1,0)),1,0)</f>
        <v>0</v>
      </c>
      <c r="GP23" s="187">
        <f>IF(ISERROR(VLOOKUP(CM23,Accueil!$V$17:$V$22,1,0)),1,0)</f>
        <v>0</v>
      </c>
      <c r="GQ23" s="187">
        <f>IF(ISERROR(VLOOKUP(CN23,Accueil!$V$17:$V$22,1,0)),1,0)</f>
        <v>0</v>
      </c>
      <c r="GR23" s="187">
        <f>IF(ISERROR(VLOOKUP(CO23,Accueil!$V$17:$V$22,1,0)),1,0)</f>
        <v>0</v>
      </c>
      <c r="GS23" s="187">
        <f>IF(ISERROR(VLOOKUP(CP23,Accueil!$V$17:$V$22,1,0)),1,0)</f>
        <v>0</v>
      </c>
      <c r="GT23" s="187">
        <f>IF(ISERROR(VLOOKUP(CQ23,Accueil!$V$17:$V$22,1,0)),1,0)</f>
        <v>0</v>
      </c>
      <c r="GU23" s="187">
        <f>IF(ISERROR(VLOOKUP(CR23,Accueil!$V$17:$V$22,1,0)),1,0)</f>
        <v>0</v>
      </c>
      <c r="GV23" s="187">
        <f>IF(ISERROR(VLOOKUP(CS23,Accueil!$V$17:$V$22,1,0)),1,0)</f>
        <v>0</v>
      </c>
      <c r="GW23" s="187">
        <f>IF(ISERROR(VLOOKUP(CT23,Accueil!$V$17:$V$22,1,0)),1,0)</f>
        <v>0</v>
      </c>
      <c r="GX23" s="187">
        <f>IF(ISERROR(VLOOKUP(CU23,Accueil!$V$17:$V$22,1,0)),1,0)</f>
        <v>0</v>
      </c>
      <c r="GY23" s="187">
        <f>IF(ISERROR(VLOOKUP(CV23,Accueil!$V$17:$V$22,1,0)),1,0)</f>
        <v>0</v>
      </c>
      <c r="GZ23" s="187">
        <f>IF(ISERROR(VLOOKUP(CW23,Accueil!$V$17:$V$22,1,0)),1,0)</f>
        <v>0</v>
      </c>
      <c r="HA23" s="187">
        <f>IF(ISERROR(VLOOKUP(CX23,Accueil!$V$17:$V$22,1,0)),1,0)</f>
        <v>0</v>
      </c>
      <c r="HB23" s="187">
        <f>IF(ISERROR(VLOOKUP(CY23,Accueil!$V$17:$V$22,1,0)),1,0)</f>
        <v>0</v>
      </c>
      <c r="HC23" s="187">
        <f>IF(ISERROR(VLOOKUP(CZ23,Accueil!$V$17:$V$22,1,0)),1,0)</f>
        <v>0</v>
      </c>
      <c r="HD23" s="187">
        <f>IF(ISERROR(VLOOKUP(DA23,Accueil!$V$17:$V$22,1,0)),1,0)</f>
        <v>0</v>
      </c>
    </row>
    <row r="24" spans="1:212" ht="12.75" customHeight="1" x14ac:dyDescent="0.25">
      <c r="A24" s="336"/>
      <c r="B24" s="12">
        <v>16</v>
      </c>
      <c r="C24" s="29" t="str">
        <f>IF(Accueil!E28="","",Accueil!E28)</f>
        <v/>
      </c>
      <c r="D24" s="30" t="str">
        <f>IF(Accueil!F28="","",Accueil!F28)</f>
        <v/>
      </c>
      <c r="E24" s="103" t="str">
        <f t="shared" si="2"/>
        <v/>
      </c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12">
        <v>16</v>
      </c>
      <c r="DC24" s="11" t="str">
        <f>IF(D24="","",COUNTIF(F24:DA24,Accueil!$AA$28)&amp;" / "&amp;COUNTIF($F$8:$DA$8,"&gt;0")-(COUNTIF(F24:DA24,Accueil!$AF$26)))</f>
        <v/>
      </c>
      <c r="DD24" s="130" t="str">
        <f>IF(D24="","",COUNTIF(F24:DA24,Accueil!$AA$26))</f>
        <v/>
      </c>
      <c r="DE24" s="130" t="str">
        <f>IF(D24="","",COUNTIF($F$8:$DA$8,"&gt;0")-(COUNTIF(F24:DA24,Accueil!$AF$26)))</f>
        <v/>
      </c>
      <c r="DF24" s="11" t="str">
        <f t="shared" si="3"/>
        <v/>
      </c>
      <c r="DG24" s="32" t="str">
        <f t="shared" si="5"/>
        <v/>
      </c>
      <c r="DH24" s="187">
        <f t="shared" si="4"/>
        <v>0</v>
      </c>
      <c r="DI24" s="187">
        <f>IF(ISERROR(VLOOKUP(F24,Accueil!$V$17:$V$22,1,0)),1,0)</f>
        <v>0</v>
      </c>
      <c r="DJ24" s="187">
        <f>IF(ISERROR(VLOOKUP(G24,Accueil!$V$17:$V$22,1,0)),1,0)</f>
        <v>0</v>
      </c>
      <c r="DK24" s="187">
        <f>IF(ISERROR(VLOOKUP(H24,Accueil!$V$17:$V$22,1,0)),1,0)</f>
        <v>0</v>
      </c>
      <c r="DL24" s="187">
        <f>IF(ISERROR(VLOOKUP(I24,Accueil!$V$17:$V$22,1,0)),1,0)</f>
        <v>0</v>
      </c>
      <c r="DM24" s="187">
        <f>IF(ISERROR(VLOOKUP(J24,Accueil!$V$17:$V$22,1,0)),1,0)</f>
        <v>0</v>
      </c>
      <c r="DN24" s="187">
        <f>IF(ISERROR(VLOOKUP(K24,Accueil!$V$17:$V$22,1,0)),1,0)</f>
        <v>0</v>
      </c>
      <c r="DO24" s="187">
        <f>IF(ISERROR(VLOOKUP(L24,Accueil!$V$17:$V$22,1,0)),1,0)</f>
        <v>0</v>
      </c>
      <c r="DP24" s="187">
        <f>IF(ISERROR(VLOOKUP(M24,Accueil!$V$17:$V$22,1,0)),1,0)</f>
        <v>0</v>
      </c>
      <c r="DQ24" s="187">
        <f>IF(ISERROR(VLOOKUP(N24,Accueil!$V$17:$V$22,1,0)),1,0)</f>
        <v>0</v>
      </c>
      <c r="DR24" s="187">
        <f>IF(ISERROR(VLOOKUP(O24,Accueil!$V$17:$V$22,1,0)),1,0)</f>
        <v>0</v>
      </c>
      <c r="DS24" s="187">
        <f>IF(ISERROR(VLOOKUP(P24,Accueil!$V$17:$V$22,1,0)),1,0)</f>
        <v>0</v>
      </c>
      <c r="DT24" s="187">
        <f>IF(ISERROR(VLOOKUP(Q24,Accueil!$V$17:$V$22,1,0)),1,0)</f>
        <v>0</v>
      </c>
      <c r="DU24" s="187">
        <f>IF(ISERROR(VLOOKUP(R24,Accueil!$V$17:$V$22,1,0)),1,0)</f>
        <v>0</v>
      </c>
      <c r="DV24" s="187">
        <f>IF(ISERROR(VLOOKUP(S24,Accueil!$V$17:$V$22,1,0)),1,0)</f>
        <v>0</v>
      </c>
      <c r="DW24" s="187">
        <f>IF(ISERROR(VLOOKUP(T24,Accueil!$V$17:$V$22,1,0)),1,0)</f>
        <v>0</v>
      </c>
      <c r="DX24" s="187">
        <f>IF(ISERROR(VLOOKUP(U24,Accueil!$V$17:$V$22,1,0)),1,0)</f>
        <v>0</v>
      </c>
      <c r="DY24" s="187">
        <f>IF(ISERROR(VLOOKUP(V24,Accueil!$V$17:$V$22,1,0)),1,0)</f>
        <v>0</v>
      </c>
      <c r="DZ24" s="187">
        <f>IF(ISERROR(VLOOKUP(W24,Accueil!$V$17:$V$22,1,0)),1,0)</f>
        <v>0</v>
      </c>
      <c r="EA24" s="187">
        <f>IF(ISERROR(VLOOKUP(X24,Accueil!$V$17:$V$22,1,0)),1,0)</f>
        <v>0</v>
      </c>
      <c r="EB24" s="187">
        <f>IF(ISERROR(VLOOKUP(Y24,Accueil!$V$17:$V$22,1,0)),1,0)</f>
        <v>0</v>
      </c>
      <c r="EC24" s="187">
        <f>IF(ISERROR(VLOOKUP(Z24,Accueil!$V$17:$V$22,1,0)),1,0)</f>
        <v>0</v>
      </c>
      <c r="ED24" s="187">
        <f>IF(ISERROR(VLOOKUP(AA24,Accueil!$V$17:$V$22,1,0)),1,0)</f>
        <v>0</v>
      </c>
      <c r="EE24" s="187">
        <f>IF(ISERROR(VLOOKUP(AB24,Accueil!$V$17:$V$22,1,0)),1,0)</f>
        <v>0</v>
      </c>
      <c r="EF24" s="187">
        <f>IF(ISERROR(VLOOKUP(AC24,Accueil!$V$17:$V$22,1,0)),1,0)</f>
        <v>0</v>
      </c>
      <c r="EG24" s="187">
        <f>IF(ISERROR(VLOOKUP(AD24,Accueil!$V$17:$V$22,1,0)),1,0)</f>
        <v>0</v>
      </c>
      <c r="EH24" s="187">
        <f>IF(ISERROR(VLOOKUP(AE24,Accueil!$V$17:$V$22,1,0)),1,0)</f>
        <v>0</v>
      </c>
      <c r="EI24" s="187">
        <f>IF(ISERROR(VLOOKUP(AF24,Accueil!$V$17:$V$22,1,0)),1,0)</f>
        <v>0</v>
      </c>
      <c r="EJ24" s="187">
        <f>IF(ISERROR(VLOOKUP(AG24,Accueil!$V$17:$V$22,1,0)),1,0)</f>
        <v>0</v>
      </c>
      <c r="EK24" s="187">
        <f>IF(ISERROR(VLOOKUP(AH24,Accueil!$V$17:$V$22,1,0)),1,0)</f>
        <v>0</v>
      </c>
      <c r="EL24" s="187">
        <f>IF(ISERROR(VLOOKUP(AI24,Accueil!$V$17:$V$22,1,0)),1,0)</f>
        <v>0</v>
      </c>
      <c r="EM24" s="187">
        <f>IF(ISERROR(VLOOKUP(AJ24,Accueil!$V$17:$V$22,1,0)),1,0)</f>
        <v>0</v>
      </c>
      <c r="EN24" s="187">
        <f>IF(ISERROR(VLOOKUP(AK24,Accueil!$V$17:$V$22,1,0)),1,0)</f>
        <v>0</v>
      </c>
      <c r="EO24" s="187">
        <f>IF(ISERROR(VLOOKUP(AL24,Accueil!$V$17:$V$22,1,0)),1,0)</f>
        <v>0</v>
      </c>
      <c r="EP24" s="187">
        <f>IF(ISERROR(VLOOKUP(AM24,Accueil!$V$17:$V$22,1,0)),1,0)</f>
        <v>0</v>
      </c>
      <c r="EQ24" s="187">
        <f>IF(ISERROR(VLOOKUP(AN24,Accueil!$V$17:$V$22,1,0)),1,0)</f>
        <v>0</v>
      </c>
      <c r="ER24" s="187">
        <f>IF(ISERROR(VLOOKUP(AO24,Accueil!$V$17:$V$22,1,0)),1,0)</f>
        <v>0</v>
      </c>
      <c r="ES24" s="187">
        <f>IF(ISERROR(VLOOKUP(AP24,Accueil!$V$17:$V$22,1,0)),1,0)</f>
        <v>0</v>
      </c>
      <c r="ET24" s="187">
        <f>IF(ISERROR(VLOOKUP(AQ24,Accueil!$V$17:$V$22,1,0)),1,0)</f>
        <v>0</v>
      </c>
      <c r="EU24" s="187">
        <f>IF(ISERROR(VLOOKUP(AR24,Accueil!$V$17:$V$22,1,0)),1,0)</f>
        <v>0</v>
      </c>
      <c r="EV24" s="187">
        <f>IF(ISERROR(VLOOKUP(AS24,Accueil!$V$17:$V$22,1,0)),1,0)</f>
        <v>0</v>
      </c>
      <c r="EW24" s="187">
        <f>IF(ISERROR(VLOOKUP(AT24,Accueil!$V$17:$V$22,1,0)),1,0)</f>
        <v>0</v>
      </c>
      <c r="EX24" s="187">
        <f>IF(ISERROR(VLOOKUP(AU24,Accueil!$V$17:$V$22,1,0)),1,0)</f>
        <v>0</v>
      </c>
      <c r="EY24" s="187">
        <f>IF(ISERROR(VLOOKUP(AV24,Accueil!$V$17:$V$22,1,0)),1,0)</f>
        <v>0</v>
      </c>
      <c r="EZ24" s="187">
        <f>IF(ISERROR(VLOOKUP(AW24,Accueil!$V$17:$V$22,1,0)),1,0)</f>
        <v>0</v>
      </c>
      <c r="FA24" s="187">
        <f>IF(ISERROR(VLOOKUP(AX24,Accueil!$V$17:$V$22,1,0)),1,0)</f>
        <v>0</v>
      </c>
      <c r="FB24" s="187">
        <f>IF(ISERROR(VLOOKUP(AY24,Accueil!$V$17:$V$22,1,0)),1,0)</f>
        <v>0</v>
      </c>
      <c r="FC24" s="187">
        <f>IF(ISERROR(VLOOKUP(AZ24,Accueil!$V$17:$V$22,1,0)),1,0)</f>
        <v>0</v>
      </c>
      <c r="FD24" s="187">
        <f>IF(ISERROR(VLOOKUP(BA24,Accueil!$V$17:$V$22,1,0)),1,0)</f>
        <v>0</v>
      </c>
      <c r="FE24" s="187">
        <f>IF(ISERROR(VLOOKUP(BB24,Accueil!$V$17:$V$22,1,0)),1,0)</f>
        <v>0</v>
      </c>
      <c r="FF24" s="187">
        <f>IF(ISERROR(VLOOKUP(BC24,Accueil!$V$17:$V$22,1,0)),1,0)</f>
        <v>0</v>
      </c>
      <c r="FG24" s="187">
        <f>IF(ISERROR(VLOOKUP(BD24,Accueil!$V$17:$V$22,1,0)),1,0)</f>
        <v>0</v>
      </c>
      <c r="FH24" s="187">
        <f>IF(ISERROR(VLOOKUP(BE24,Accueil!$V$17:$V$22,1,0)),1,0)</f>
        <v>0</v>
      </c>
      <c r="FI24" s="187">
        <f>IF(ISERROR(VLOOKUP(BF24,Accueil!$V$17:$V$22,1,0)),1,0)</f>
        <v>0</v>
      </c>
      <c r="FJ24" s="187">
        <f>IF(ISERROR(VLOOKUP(BG24,Accueil!$V$17:$V$22,1,0)),1,0)</f>
        <v>0</v>
      </c>
      <c r="FK24" s="187">
        <f>IF(ISERROR(VLOOKUP(BH24,Accueil!$V$17:$V$22,1,0)),1,0)</f>
        <v>0</v>
      </c>
      <c r="FL24" s="187">
        <f>IF(ISERROR(VLOOKUP(BI24,Accueil!$V$17:$V$22,1,0)),1,0)</f>
        <v>0</v>
      </c>
      <c r="FM24" s="187">
        <f>IF(ISERROR(VLOOKUP(BJ24,Accueil!$V$17:$V$22,1,0)),1,0)</f>
        <v>0</v>
      </c>
      <c r="FN24" s="187">
        <f>IF(ISERROR(VLOOKUP(BK24,Accueil!$V$17:$V$22,1,0)),1,0)</f>
        <v>0</v>
      </c>
      <c r="FO24" s="187">
        <f>IF(ISERROR(VLOOKUP(BL24,Accueil!$V$17:$V$22,1,0)),1,0)</f>
        <v>0</v>
      </c>
      <c r="FP24" s="187">
        <f>IF(ISERROR(VLOOKUP(BM24,Accueil!$V$17:$V$22,1,0)),1,0)</f>
        <v>0</v>
      </c>
      <c r="FQ24" s="187">
        <f>IF(ISERROR(VLOOKUP(BN24,Accueil!$V$17:$V$22,1,0)),1,0)</f>
        <v>0</v>
      </c>
      <c r="FR24" s="187">
        <f>IF(ISERROR(VLOOKUP(BO24,Accueil!$V$17:$V$22,1,0)),1,0)</f>
        <v>0</v>
      </c>
      <c r="FS24" s="187">
        <f>IF(ISERROR(VLOOKUP(BP24,Accueil!$V$17:$V$22,1,0)),1,0)</f>
        <v>0</v>
      </c>
      <c r="FT24" s="187">
        <f>IF(ISERROR(VLOOKUP(BQ24,Accueil!$V$17:$V$22,1,0)),1,0)</f>
        <v>0</v>
      </c>
      <c r="FU24" s="187">
        <f>IF(ISERROR(VLOOKUP(BR24,Accueil!$V$17:$V$22,1,0)),1,0)</f>
        <v>0</v>
      </c>
      <c r="FV24" s="187">
        <f>IF(ISERROR(VLOOKUP(BS24,Accueil!$V$17:$V$22,1,0)),1,0)</f>
        <v>0</v>
      </c>
      <c r="FW24" s="187">
        <f>IF(ISERROR(VLOOKUP(BT24,Accueil!$V$17:$V$22,1,0)),1,0)</f>
        <v>0</v>
      </c>
      <c r="FX24" s="187">
        <f>IF(ISERROR(VLOOKUP(BU24,Accueil!$V$17:$V$22,1,0)),1,0)</f>
        <v>0</v>
      </c>
      <c r="FY24" s="187">
        <f>IF(ISERROR(VLOOKUP(BV24,Accueil!$V$17:$V$22,1,0)),1,0)</f>
        <v>0</v>
      </c>
      <c r="FZ24" s="187">
        <f>IF(ISERROR(VLOOKUP(BW24,Accueil!$V$17:$V$22,1,0)),1,0)</f>
        <v>0</v>
      </c>
      <c r="GA24" s="187">
        <f>IF(ISERROR(VLOOKUP(BX24,Accueil!$V$17:$V$22,1,0)),1,0)</f>
        <v>0</v>
      </c>
      <c r="GB24" s="187">
        <f>IF(ISERROR(VLOOKUP(BY24,Accueil!$V$17:$V$22,1,0)),1,0)</f>
        <v>0</v>
      </c>
      <c r="GC24" s="187">
        <f>IF(ISERROR(VLOOKUP(BZ24,Accueil!$V$17:$V$22,1,0)),1,0)</f>
        <v>0</v>
      </c>
      <c r="GD24" s="187">
        <f>IF(ISERROR(VLOOKUP(CA24,Accueil!$V$17:$V$22,1,0)),1,0)</f>
        <v>0</v>
      </c>
      <c r="GE24" s="187">
        <f>IF(ISERROR(VLOOKUP(CB24,Accueil!$V$17:$V$22,1,0)),1,0)</f>
        <v>0</v>
      </c>
      <c r="GF24" s="187">
        <f>IF(ISERROR(VLOOKUP(CC24,Accueil!$V$17:$V$22,1,0)),1,0)</f>
        <v>0</v>
      </c>
      <c r="GG24" s="187">
        <f>IF(ISERROR(VLOOKUP(CD24,Accueil!$V$17:$V$22,1,0)),1,0)</f>
        <v>0</v>
      </c>
      <c r="GH24" s="187">
        <f>IF(ISERROR(VLOOKUP(CE24,Accueil!$V$17:$V$22,1,0)),1,0)</f>
        <v>0</v>
      </c>
      <c r="GI24" s="187">
        <f>IF(ISERROR(VLOOKUP(CF24,Accueil!$V$17:$V$22,1,0)),1,0)</f>
        <v>0</v>
      </c>
      <c r="GJ24" s="187">
        <f>IF(ISERROR(VLOOKUP(CG24,Accueil!$V$17:$V$22,1,0)),1,0)</f>
        <v>0</v>
      </c>
      <c r="GK24" s="187">
        <f>IF(ISERROR(VLOOKUP(CH24,Accueil!$V$17:$V$22,1,0)),1,0)</f>
        <v>0</v>
      </c>
      <c r="GL24" s="187">
        <f>IF(ISERROR(VLOOKUP(CI24,Accueil!$V$17:$V$22,1,0)),1,0)</f>
        <v>0</v>
      </c>
      <c r="GM24" s="187">
        <f>IF(ISERROR(VLOOKUP(CJ24,Accueil!$V$17:$V$22,1,0)),1,0)</f>
        <v>0</v>
      </c>
      <c r="GN24" s="187">
        <f>IF(ISERROR(VLOOKUP(CK24,Accueil!$V$17:$V$22,1,0)),1,0)</f>
        <v>0</v>
      </c>
      <c r="GO24" s="187">
        <f>IF(ISERROR(VLOOKUP(CL24,Accueil!$V$17:$V$22,1,0)),1,0)</f>
        <v>0</v>
      </c>
      <c r="GP24" s="187">
        <f>IF(ISERROR(VLOOKUP(CM24,Accueil!$V$17:$V$22,1,0)),1,0)</f>
        <v>0</v>
      </c>
      <c r="GQ24" s="187">
        <f>IF(ISERROR(VLOOKUP(CN24,Accueil!$V$17:$V$22,1,0)),1,0)</f>
        <v>0</v>
      </c>
      <c r="GR24" s="187">
        <f>IF(ISERROR(VLOOKUP(CO24,Accueil!$V$17:$V$22,1,0)),1,0)</f>
        <v>0</v>
      </c>
      <c r="GS24" s="187">
        <f>IF(ISERROR(VLOOKUP(CP24,Accueil!$V$17:$V$22,1,0)),1,0)</f>
        <v>0</v>
      </c>
      <c r="GT24" s="187">
        <f>IF(ISERROR(VLOOKUP(CQ24,Accueil!$V$17:$V$22,1,0)),1,0)</f>
        <v>0</v>
      </c>
      <c r="GU24" s="187">
        <f>IF(ISERROR(VLOOKUP(CR24,Accueil!$V$17:$V$22,1,0)),1,0)</f>
        <v>0</v>
      </c>
      <c r="GV24" s="187">
        <f>IF(ISERROR(VLOOKUP(CS24,Accueil!$V$17:$V$22,1,0)),1,0)</f>
        <v>0</v>
      </c>
      <c r="GW24" s="187">
        <f>IF(ISERROR(VLOOKUP(CT24,Accueil!$V$17:$V$22,1,0)),1,0)</f>
        <v>0</v>
      </c>
      <c r="GX24" s="187">
        <f>IF(ISERROR(VLOOKUP(CU24,Accueil!$V$17:$V$22,1,0)),1,0)</f>
        <v>0</v>
      </c>
      <c r="GY24" s="187">
        <f>IF(ISERROR(VLOOKUP(CV24,Accueil!$V$17:$V$22,1,0)),1,0)</f>
        <v>0</v>
      </c>
      <c r="GZ24" s="187">
        <f>IF(ISERROR(VLOOKUP(CW24,Accueil!$V$17:$V$22,1,0)),1,0)</f>
        <v>0</v>
      </c>
      <c r="HA24" s="187">
        <f>IF(ISERROR(VLOOKUP(CX24,Accueil!$V$17:$V$22,1,0)),1,0)</f>
        <v>0</v>
      </c>
      <c r="HB24" s="187">
        <f>IF(ISERROR(VLOOKUP(CY24,Accueil!$V$17:$V$22,1,0)),1,0)</f>
        <v>0</v>
      </c>
      <c r="HC24" s="187">
        <f>IF(ISERROR(VLOOKUP(CZ24,Accueil!$V$17:$V$22,1,0)),1,0)</f>
        <v>0</v>
      </c>
      <c r="HD24" s="187">
        <f>IF(ISERROR(VLOOKUP(DA24,Accueil!$V$17:$V$22,1,0)),1,0)</f>
        <v>0</v>
      </c>
    </row>
    <row r="25" spans="1:212" ht="12.75" customHeight="1" x14ac:dyDescent="0.25">
      <c r="A25" s="336"/>
      <c r="B25" s="12">
        <v>17</v>
      </c>
      <c r="C25" s="29" t="str">
        <f>IF(Accueil!E29="","",Accueil!E29)</f>
        <v/>
      </c>
      <c r="D25" s="30" t="str">
        <f>IF(Accueil!F29="","",Accueil!F29)</f>
        <v/>
      </c>
      <c r="E25" s="103" t="str">
        <f t="shared" si="2"/>
        <v/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12">
        <v>17</v>
      </c>
      <c r="DC25" s="11" t="str">
        <f>IF(D25="","",COUNTIF(F25:DA25,Accueil!$AA$28)&amp;" / "&amp;COUNTIF($F$8:$DA$8,"&gt;0")-(COUNTIF(F25:DA25,Accueil!$AF$26)))</f>
        <v/>
      </c>
      <c r="DD25" s="130" t="str">
        <f>IF(D25="","",COUNTIF(F25:DA25,Accueil!$AA$26))</f>
        <v/>
      </c>
      <c r="DE25" s="130" t="str">
        <f>IF(D25="","",COUNTIF($F$8:$DA$8,"&gt;0")-(COUNTIF(F25:DA25,Accueil!$AF$26)))</f>
        <v/>
      </c>
      <c r="DF25" s="11" t="str">
        <f t="shared" si="3"/>
        <v/>
      </c>
      <c r="DG25" s="32" t="str">
        <f t="shared" si="5"/>
        <v/>
      </c>
      <c r="DH25" s="187">
        <f t="shared" si="4"/>
        <v>0</v>
      </c>
      <c r="DI25" s="187">
        <f>IF(ISERROR(VLOOKUP(F25,Accueil!$V$17:$V$22,1,0)),1,0)</f>
        <v>0</v>
      </c>
      <c r="DJ25" s="187">
        <f>IF(ISERROR(VLOOKUP(G25,Accueil!$V$17:$V$22,1,0)),1,0)</f>
        <v>0</v>
      </c>
      <c r="DK25" s="187">
        <f>IF(ISERROR(VLOOKUP(H25,Accueil!$V$17:$V$22,1,0)),1,0)</f>
        <v>0</v>
      </c>
      <c r="DL25" s="187">
        <f>IF(ISERROR(VLOOKUP(I25,Accueil!$V$17:$V$22,1,0)),1,0)</f>
        <v>0</v>
      </c>
      <c r="DM25" s="187">
        <f>IF(ISERROR(VLOOKUP(J25,Accueil!$V$17:$V$22,1,0)),1,0)</f>
        <v>0</v>
      </c>
      <c r="DN25" s="187">
        <f>IF(ISERROR(VLOOKUP(K25,Accueil!$V$17:$V$22,1,0)),1,0)</f>
        <v>0</v>
      </c>
      <c r="DO25" s="187">
        <f>IF(ISERROR(VLOOKUP(L25,Accueil!$V$17:$V$22,1,0)),1,0)</f>
        <v>0</v>
      </c>
      <c r="DP25" s="187">
        <f>IF(ISERROR(VLOOKUP(M25,Accueil!$V$17:$V$22,1,0)),1,0)</f>
        <v>0</v>
      </c>
      <c r="DQ25" s="187">
        <f>IF(ISERROR(VLOOKUP(N25,Accueil!$V$17:$V$22,1,0)),1,0)</f>
        <v>0</v>
      </c>
      <c r="DR25" s="187">
        <f>IF(ISERROR(VLOOKUP(O25,Accueil!$V$17:$V$22,1,0)),1,0)</f>
        <v>0</v>
      </c>
      <c r="DS25" s="187">
        <f>IF(ISERROR(VLOOKUP(P25,Accueil!$V$17:$V$22,1,0)),1,0)</f>
        <v>0</v>
      </c>
      <c r="DT25" s="187">
        <f>IF(ISERROR(VLOOKUP(Q25,Accueil!$V$17:$V$22,1,0)),1,0)</f>
        <v>0</v>
      </c>
      <c r="DU25" s="187">
        <f>IF(ISERROR(VLOOKUP(R25,Accueil!$V$17:$V$22,1,0)),1,0)</f>
        <v>0</v>
      </c>
      <c r="DV25" s="187">
        <f>IF(ISERROR(VLOOKUP(S25,Accueil!$V$17:$V$22,1,0)),1,0)</f>
        <v>0</v>
      </c>
      <c r="DW25" s="187">
        <f>IF(ISERROR(VLOOKUP(T25,Accueil!$V$17:$V$22,1,0)),1,0)</f>
        <v>0</v>
      </c>
      <c r="DX25" s="187">
        <f>IF(ISERROR(VLOOKUP(U25,Accueil!$V$17:$V$22,1,0)),1,0)</f>
        <v>0</v>
      </c>
      <c r="DY25" s="187">
        <f>IF(ISERROR(VLOOKUP(V25,Accueil!$V$17:$V$22,1,0)),1,0)</f>
        <v>0</v>
      </c>
      <c r="DZ25" s="187">
        <f>IF(ISERROR(VLOOKUP(W25,Accueil!$V$17:$V$22,1,0)),1,0)</f>
        <v>0</v>
      </c>
      <c r="EA25" s="187">
        <f>IF(ISERROR(VLOOKUP(X25,Accueil!$V$17:$V$22,1,0)),1,0)</f>
        <v>0</v>
      </c>
      <c r="EB25" s="187">
        <f>IF(ISERROR(VLOOKUP(Y25,Accueil!$V$17:$V$22,1,0)),1,0)</f>
        <v>0</v>
      </c>
      <c r="EC25" s="187">
        <f>IF(ISERROR(VLOOKUP(Z25,Accueil!$V$17:$V$22,1,0)),1,0)</f>
        <v>0</v>
      </c>
      <c r="ED25" s="187">
        <f>IF(ISERROR(VLOOKUP(AA25,Accueil!$V$17:$V$22,1,0)),1,0)</f>
        <v>0</v>
      </c>
      <c r="EE25" s="187">
        <f>IF(ISERROR(VLOOKUP(AB25,Accueil!$V$17:$V$22,1,0)),1,0)</f>
        <v>0</v>
      </c>
      <c r="EF25" s="187">
        <f>IF(ISERROR(VLOOKUP(AC25,Accueil!$V$17:$V$22,1,0)),1,0)</f>
        <v>0</v>
      </c>
      <c r="EG25" s="187">
        <f>IF(ISERROR(VLOOKUP(AD25,Accueil!$V$17:$V$22,1,0)),1,0)</f>
        <v>0</v>
      </c>
      <c r="EH25" s="187">
        <f>IF(ISERROR(VLOOKUP(AE25,Accueil!$V$17:$V$22,1,0)),1,0)</f>
        <v>0</v>
      </c>
      <c r="EI25" s="187">
        <f>IF(ISERROR(VLOOKUP(AF25,Accueil!$V$17:$V$22,1,0)),1,0)</f>
        <v>0</v>
      </c>
      <c r="EJ25" s="187">
        <f>IF(ISERROR(VLOOKUP(AG25,Accueil!$V$17:$V$22,1,0)),1,0)</f>
        <v>0</v>
      </c>
      <c r="EK25" s="187">
        <f>IF(ISERROR(VLOOKUP(AH25,Accueil!$V$17:$V$22,1,0)),1,0)</f>
        <v>0</v>
      </c>
      <c r="EL25" s="187">
        <f>IF(ISERROR(VLOOKUP(AI25,Accueil!$V$17:$V$22,1,0)),1,0)</f>
        <v>0</v>
      </c>
      <c r="EM25" s="187">
        <f>IF(ISERROR(VLOOKUP(AJ25,Accueil!$V$17:$V$22,1,0)),1,0)</f>
        <v>0</v>
      </c>
      <c r="EN25" s="187">
        <f>IF(ISERROR(VLOOKUP(AK25,Accueil!$V$17:$V$22,1,0)),1,0)</f>
        <v>0</v>
      </c>
      <c r="EO25" s="187">
        <f>IF(ISERROR(VLOOKUP(AL25,Accueil!$V$17:$V$22,1,0)),1,0)</f>
        <v>0</v>
      </c>
      <c r="EP25" s="187">
        <f>IF(ISERROR(VLOOKUP(AM25,Accueil!$V$17:$V$22,1,0)),1,0)</f>
        <v>0</v>
      </c>
      <c r="EQ25" s="187">
        <f>IF(ISERROR(VLOOKUP(AN25,Accueil!$V$17:$V$22,1,0)),1,0)</f>
        <v>0</v>
      </c>
      <c r="ER25" s="187">
        <f>IF(ISERROR(VLOOKUP(AO25,Accueil!$V$17:$V$22,1,0)),1,0)</f>
        <v>0</v>
      </c>
      <c r="ES25" s="187">
        <f>IF(ISERROR(VLOOKUP(AP25,Accueil!$V$17:$V$22,1,0)),1,0)</f>
        <v>0</v>
      </c>
      <c r="ET25" s="187">
        <f>IF(ISERROR(VLOOKUP(AQ25,Accueil!$V$17:$V$22,1,0)),1,0)</f>
        <v>0</v>
      </c>
      <c r="EU25" s="187">
        <f>IF(ISERROR(VLOOKUP(AR25,Accueil!$V$17:$V$22,1,0)),1,0)</f>
        <v>0</v>
      </c>
      <c r="EV25" s="187">
        <f>IF(ISERROR(VLOOKUP(AS25,Accueil!$V$17:$V$22,1,0)),1,0)</f>
        <v>0</v>
      </c>
      <c r="EW25" s="187">
        <f>IF(ISERROR(VLOOKUP(AT25,Accueil!$V$17:$V$22,1,0)),1,0)</f>
        <v>0</v>
      </c>
      <c r="EX25" s="187">
        <f>IF(ISERROR(VLOOKUP(AU25,Accueil!$V$17:$V$22,1,0)),1,0)</f>
        <v>0</v>
      </c>
      <c r="EY25" s="187">
        <f>IF(ISERROR(VLOOKUP(AV25,Accueil!$V$17:$V$22,1,0)),1,0)</f>
        <v>0</v>
      </c>
      <c r="EZ25" s="187">
        <f>IF(ISERROR(VLOOKUP(AW25,Accueil!$V$17:$V$22,1,0)),1,0)</f>
        <v>0</v>
      </c>
      <c r="FA25" s="187">
        <f>IF(ISERROR(VLOOKUP(AX25,Accueil!$V$17:$V$22,1,0)),1,0)</f>
        <v>0</v>
      </c>
      <c r="FB25" s="187">
        <f>IF(ISERROR(VLOOKUP(AY25,Accueil!$V$17:$V$22,1,0)),1,0)</f>
        <v>0</v>
      </c>
      <c r="FC25" s="187">
        <f>IF(ISERROR(VLOOKUP(AZ25,Accueil!$V$17:$V$22,1,0)),1,0)</f>
        <v>0</v>
      </c>
      <c r="FD25" s="187">
        <f>IF(ISERROR(VLOOKUP(BA25,Accueil!$V$17:$V$22,1,0)),1,0)</f>
        <v>0</v>
      </c>
      <c r="FE25" s="187">
        <f>IF(ISERROR(VLOOKUP(BB25,Accueil!$V$17:$V$22,1,0)),1,0)</f>
        <v>0</v>
      </c>
      <c r="FF25" s="187">
        <f>IF(ISERROR(VLOOKUP(BC25,Accueil!$V$17:$V$22,1,0)),1,0)</f>
        <v>0</v>
      </c>
      <c r="FG25" s="187">
        <f>IF(ISERROR(VLOOKUP(BD25,Accueil!$V$17:$V$22,1,0)),1,0)</f>
        <v>0</v>
      </c>
      <c r="FH25" s="187">
        <f>IF(ISERROR(VLOOKUP(BE25,Accueil!$V$17:$V$22,1,0)),1,0)</f>
        <v>0</v>
      </c>
      <c r="FI25" s="187">
        <f>IF(ISERROR(VLOOKUP(BF25,Accueil!$V$17:$V$22,1,0)),1,0)</f>
        <v>0</v>
      </c>
      <c r="FJ25" s="187">
        <f>IF(ISERROR(VLOOKUP(BG25,Accueil!$V$17:$V$22,1,0)),1,0)</f>
        <v>0</v>
      </c>
      <c r="FK25" s="187">
        <f>IF(ISERROR(VLOOKUP(BH25,Accueil!$V$17:$V$22,1,0)),1,0)</f>
        <v>0</v>
      </c>
      <c r="FL25" s="187">
        <f>IF(ISERROR(VLOOKUP(BI25,Accueil!$V$17:$V$22,1,0)),1,0)</f>
        <v>0</v>
      </c>
      <c r="FM25" s="187">
        <f>IF(ISERROR(VLOOKUP(BJ25,Accueil!$V$17:$V$22,1,0)),1,0)</f>
        <v>0</v>
      </c>
      <c r="FN25" s="187">
        <f>IF(ISERROR(VLOOKUP(BK25,Accueil!$V$17:$V$22,1,0)),1,0)</f>
        <v>0</v>
      </c>
      <c r="FO25" s="187">
        <f>IF(ISERROR(VLOOKUP(BL25,Accueil!$V$17:$V$22,1,0)),1,0)</f>
        <v>0</v>
      </c>
      <c r="FP25" s="187">
        <f>IF(ISERROR(VLOOKUP(BM25,Accueil!$V$17:$V$22,1,0)),1,0)</f>
        <v>0</v>
      </c>
      <c r="FQ25" s="187">
        <f>IF(ISERROR(VLOOKUP(BN25,Accueil!$V$17:$V$22,1,0)),1,0)</f>
        <v>0</v>
      </c>
      <c r="FR25" s="187">
        <f>IF(ISERROR(VLOOKUP(BO25,Accueil!$V$17:$V$22,1,0)),1,0)</f>
        <v>0</v>
      </c>
      <c r="FS25" s="187">
        <f>IF(ISERROR(VLOOKUP(BP25,Accueil!$V$17:$V$22,1,0)),1,0)</f>
        <v>0</v>
      </c>
      <c r="FT25" s="187">
        <f>IF(ISERROR(VLOOKUP(BQ25,Accueil!$V$17:$V$22,1,0)),1,0)</f>
        <v>0</v>
      </c>
      <c r="FU25" s="187">
        <f>IF(ISERROR(VLOOKUP(BR25,Accueil!$V$17:$V$22,1,0)),1,0)</f>
        <v>0</v>
      </c>
      <c r="FV25" s="187">
        <f>IF(ISERROR(VLOOKUP(BS25,Accueil!$V$17:$V$22,1,0)),1,0)</f>
        <v>0</v>
      </c>
      <c r="FW25" s="187">
        <f>IF(ISERROR(VLOOKUP(BT25,Accueil!$V$17:$V$22,1,0)),1,0)</f>
        <v>0</v>
      </c>
      <c r="FX25" s="187">
        <f>IF(ISERROR(VLOOKUP(BU25,Accueil!$V$17:$V$22,1,0)),1,0)</f>
        <v>0</v>
      </c>
      <c r="FY25" s="187">
        <f>IF(ISERROR(VLOOKUP(BV25,Accueil!$V$17:$V$22,1,0)),1,0)</f>
        <v>0</v>
      </c>
      <c r="FZ25" s="187">
        <f>IF(ISERROR(VLOOKUP(BW25,Accueil!$V$17:$V$22,1,0)),1,0)</f>
        <v>0</v>
      </c>
      <c r="GA25" s="187">
        <f>IF(ISERROR(VLOOKUP(BX25,Accueil!$V$17:$V$22,1,0)),1,0)</f>
        <v>0</v>
      </c>
      <c r="GB25" s="187">
        <f>IF(ISERROR(VLOOKUP(BY25,Accueil!$V$17:$V$22,1,0)),1,0)</f>
        <v>0</v>
      </c>
      <c r="GC25" s="187">
        <f>IF(ISERROR(VLOOKUP(BZ25,Accueil!$V$17:$V$22,1,0)),1,0)</f>
        <v>0</v>
      </c>
      <c r="GD25" s="187">
        <f>IF(ISERROR(VLOOKUP(CA25,Accueil!$V$17:$V$22,1,0)),1,0)</f>
        <v>0</v>
      </c>
      <c r="GE25" s="187">
        <f>IF(ISERROR(VLOOKUP(CB25,Accueil!$V$17:$V$22,1,0)),1,0)</f>
        <v>0</v>
      </c>
      <c r="GF25" s="187">
        <f>IF(ISERROR(VLOOKUP(CC25,Accueil!$V$17:$V$22,1,0)),1,0)</f>
        <v>0</v>
      </c>
      <c r="GG25" s="187">
        <f>IF(ISERROR(VLOOKUP(CD25,Accueil!$V$17:$V$22,1,0)),1,0)</f>
        <v>0</v>
      </c>
      <c r="GH25" s="187">
        <f>IF(ISERROR(VLOOKUP(CE25,Accueil!$V$17:$V$22,1,0)),1,0)</f>
        <v>0</v>
      </c>
      <c r="GI25" s="187">
        <f>IF(ISERROR(VLOOKUP(CF25,Accueil!$V$17:$V$22,1,0)),1,0)</f>
        <v>0</v>
      </c>
      <c r="GJ25" s="187">
        <f>IF(ISERROR(VLOOKUP(CG25,Accueil!$V$17:$V$22,1,0)),1,0)</f>
        <v>0</v>
      </c>
      <c r="GK25" s="187">
        <f>IF(ISERROR(VLOOKUP(CH25,Accueil!$V$17:$V$22,1,0)),1,0)</f>
        <v>0</v>
      </c>
      <c r="GL25" s="187">
        <f>IF(ISERROR(VLOOKUP(CI25,Accueil!$V$17:$V$22,1,0)),1,0)</f>
        <v>0</v>
      </c>
      <c r="GM25" s="187">
        <f>IF(ISERROR(VLOOKUP(CJ25,Accueil!$V$17:$V$22,1,0)),1,0)</f>
        <v>0</v>
      </c>
      <c r="GN25" s="187">
        <f>IF(ISERROR(VLOOKUP(CK25,Accueil!$V$17:$V$22,1,0)),1,0)</f>
        <v>0</v>
      </c>
      <c r="GO25" s="187">
        <f>IF(ISERROR(VLOOKUP(CL25,Accueil!$V$17:$V$22,1,0)),1,0)</f>
        <v>0</v>
      </c>
      <c r="GP25" s="187">
        <f>IF(ISERROR(VLOOKUP(CM25,Accueil!$V$17:$V$22,1,0)),1,0)</f>
        <v>0</v>
      </c>
      <c r="GQ25" s="187">
        <f>IF(ISERROR(VLOOKUP(CN25,Accueil!$V$17:$V$22,1,0)),1,0)</f>
        <v>0</v>
      </c>
      <c r="GR25" s="187">
        <f>IF(ISERROR(VLOOKUP(CO25,Accueil!$V$17:$V$22,1,0)),1,0)</f>
        <v>0</v>
      </c>
      <c r="GS25" s="187">
        <f>IF(ISERROR(VLOOKUP(CP25,Accueil!$V$17:$V$22,1,0)),1,0)</f>
        <v>0</v>
      </c>
      <c r="GT25" s="187">
        <f>IF(ISERROR(VLOOKUP(CQ25,Accueil!$V$17:$V$22,1,0)),1,0)</f>
        <v>0</v>
      </c>
      <c r="GU25" s="187">
        <f>IF(ISERROR(VLOOKUP(CR25,Accueil!$V$17:$V$22,1,0)),1,0)</f>
        <v>0</v>
      </c>
      <c r="GV25" s="187">
        <f>IF(ISERROR(VLOOKUP(CS25,Accueil!$V$17:$V$22,1,0)),1,0)</f>
        <v>0</v>
      </c>
      <c r="GW25" s="187">
        <f>IF(ISERROR(VLOOKUP(CT25,Accueil!$V$17:$V$22,1,0)),1,0)</f>
        <v>0</v>
      </c>
      <c r="GX25" s="187">
        <f>IF(ISERROR(VLOOKUP(CU25,Accueil!$V$17:$V$22,1,0)),1,0)</f>
        <v>0</v>
      </c>
      <c r="GY25" s="187">
        <f>IF(ISERROR(VLOOKUP(CV25,Accueil!$V$17:$V$22,1,0)),1,0)</f>
        <v>0</v>
      </c>
      <c r="GZ25" s="187">
        <f>IF(ISERROR(VLOOKUP(CW25,Accueil!$V$17:$V$22,1,0)),1,0)</f>
        <v>0</v>
      </c>
      <c r="HA25" s="187">
        <f>IF(ISERROR(VLOOKUP(CX25,Accueil!$V$17:$V$22,1,0)),1,0)</f>
        <v>0</v>
      </c>
      <c r="HB25" s="187">
        <f>IF(ISERROR(VLOOKUP(CY25,Accueil!$V$17:$V$22,1,0)),1,0)</f>
        <v>0</v>
      </c>
      <c r="HC25" s="187">
        <f>IF(ISERROR(VLOOKUP(CZ25,Accueil!$V$17:$V$22,1,0)),1,0)</f>
        <v>0</v>
      </c>
      <c r="HD25" s="187">
        <f>IF(ISERROR(VLOOKUP(DA25,Accueil!$V$17:$V$22,1,0)),1,0)</f>
        <v>0</v>
      </c>
    </row>
    <row r="26" spans="1:212" ht="12.75" customHeight="1" x14ac:dyDescent="0.25">
      <c r="A26" s="336"/>
      <c r="B26" s="12">
        <v>18</v>
      </c>
      <c r="C26" s="29" t="str">
        <f>IF(Accueil!E30="","",Accueil!E30)</f>
        <v/>
      </c>
      <c r="D26" s="30" t="str">
        <f>IF(Accueil!F30="","",Accueil!F30)</f>
        <v/>
      </c>
      <c r="E26" s="103" t="str">
        <f t="shared" si="2"/>
        <v/>
      </c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12">
        <v>18</v>
      </c>
      <c r="DC26" s="11" t="str">
        <f>IF(D26="","",COUNTIF(F26:DA26,Accueil!$AA$28)&amp;" / "&amp;COUNTIF($F$8:$DA$8,"&gt;0")-(COUNTIF(F26:DA26,Accueil!$AF$26)))</f>
        <v/>
      </c>
      <c r="DD26" s="130" t="str">
        <f>IF(D26="","",COUNTIF(F26:DA26,Accueil!$AA$26))</f>
        <v/>
      </c>
      <c r="DE26" s="130" t="str">
        <f>IF(D26="","",COUNTIF($F$8:$DA$8,"&gt;0")-(COUNTIF(F26:DA26,Accueil!$AF$26)))</f>
        <v/>
      </c>
      <c r="DF26" s="11" t="str">
        <f t="shared" si="3"/>
        <v/>
      </c>
      <c r="DG26" s="32" t="str">
        <f t="shared" si="5"/>
        <v/>
      </c>
      <c r="DH26" s="187">
        <f t="shared" si="4"/>
        <v>0</v>
      </c>
      <c r="DI26" s="187">
        <f>IF(ISERROR(VLOOKUP(F26,Accueil!$V$17:$V$22,1,0)),1,0)</f>
        <v>0</v>
      </c>
      <c r="DJ26" s="187">
        <f>IF(ISERROR(VLOOKUP(G26,Accueil!$V$17:$V$22,1,0)),1,0)</f>
        <v>0</v>
      </c>
      <c r="DK26" s="187">
        <f>IF(ISERROR(VLOOKUP(H26,Accueil!$V$17:$V$22,1,0)),1,0)</f>
        <v>0</v>
      </c>
      <c r="DL26" s="187">
        <f>IF(ISERROR(VLOOKUP(I26,Accueil!$V$17:$V$22,1,0)),1,0)</f>
        <v>0</v>
      </c>
      <c r="DM26" s="187">
        <f>IF(ISERROR(VLOOKUP(J26,Accueil!$V$17:$V$22,1,0)),1,0)</f>
        <v>0</v>
      </c>
      <c r="DN26" s="187">
        <f>IF(ISERROR(VLOOKUP(K26,Accueil!$V$17:$V$22,1,0)),1,0)</f>
        <v>0</v>
      </c>
      <c r="DO26" s="187">
        <f>IF(ISERROR(VLOOKUP(L26,Accueil!$V$17:$V$22,1,0)),1,0)</f>
        <v>0</v>
      </c>
      <c r="DP26" s="187">
        <f>IF(ISERROR(VLOOKUP(M26,Accueil!$V$17:$V$22,1,0)),1,0)</f>
        <v>0</v>
      </c>
      <c r="DQ26" s="187">
        <f>IF(ISERROR(VLOOKUP(N26,Accueil!$V$17:$V$22,1,0)),1,0)</f>
        <v>0</v>
      </c>
      <c r="DR26" s="187">
        <f>IF(ISERROR(VLOOKUP(O26,Accueil!$V$17:$V$22,1,0)),1,0)</f>
        <v>0</v>
      </c>
      <c r="DS26" s="187">
        <f>IF(ISERROR(VLOOKUP(P26,Accueil!$V$17:$V$22,1,0)),1,0)</f>
        <v>0</v>
      </c>
      <c r="DT26" s="187">
        <f>IF(ISERROR(VLOOKUP(Q26,Accueil!$V$17:$V$22,1,0)),1,0)</f>
        <v>0</v>
      </c>
      <c r="DU26" s="187">
        <f>IF(ISERROR(VLOOKUP(R26,Accueil!$V$17:$V$22,1,0)),1,0)</f>
        <v>0</v>
      </c>
      <c r="DV26" s="187">
        <f>IF(ISERROR(VLOOKUP(S26,Accueil!$V$17:$V$22,1,0)),1,0)</f>
        <v>0</v>
      </c>
      <c r="DW26" s="187">
        <f>IF(ISERROR(VLOOKUP(T26,Accueil!$V$17:$V$22,1,0)),1,0)</f>
        <v>0</v>
      </c>
      <c r="DX26" s="187">
        <f>IF(ISERROR(VLOOKUP(U26,Accueil!$V$17:$V$22,1,0)),1,0)</f>
        <v>0</v>
      </c>
      <c r="DY26" s="187">
        <f>IF(ISERROR(VLOOKUP(V26,Accueil!$V$17:$V$22,1,0)),1,0)</f>
        <v>0</v>
      </c>
      <c r="DZ26" s="187">
        <f>IF(ISERROR(VLOOKUP(W26,Accueil!$V$17:$V$22,1,0)),1,0)</f>
        <v>0</v>
      </c>
      <c r="EA26" s="187">
        <f>IF(ISERROR(VLOOKUP(X26,Accueil!$V$17:$V$22,1,0)),1,0)</f>
        <v>0</v>
      </c>
      <c r="EB26" s="187">
        <f>IF(ISERROR(VLOOKUP(Y26,Accueil!$V$17:$V$22,1,0)),1,0)</f>
        <v>0</v>
      </c>
      <c r="EC26" s="187">
        <f>IF(ISERROR(VLOOKUP(Z26,Accueil!$V$17:$V$22,1,0)),1,0)</f>
        <v>0</v>
      </c>
      <c r="ED26" s="187">
        <f>IF(ISERROR(VLOOKUP(AA26,Accueil!$V$17:$V$22,1,0)),1,0)</f>
        <v>0</v>
      </c>
      <c r="EE26" s="187">
        <f>IF(ISERROR(VLOOKUP(AB26,Accueil!$V$17:$V$22,1,0)),1,0)</f>
        <v>0</v>
      </c>
      <c r="EF26" s="187">
        <f>IF(ISERROR(VLOOKUP(AC26,Accueil!$V$17:$V$22,1,0)),1,0)</f>
        <v>0</v>
      </c>
      <c r="EG26" s="187">
        <f>IF(ISERROR(VLOOKUP(AD26,Accueil!$V$17:$V$22,1,0)),1,0)</f>
        <v>0</v>
      </c>
      <c r="EH26" s="187">
        <f>IF(ISERROR(VLOOKUP(AE26,Accueil!$V$17:$V$22,1,0)),1,0)</f>
        <v>0</v>
      </c>
      <c r="EI26" s="187">
        <f>IF(ISERROR(VLOOKUP(AF26,Accueil!$V$17:$V$22,1,0)),1,0)</f>
        <v>0</v>
      </c>
      <c r="EJ26" s="187">
        <f>IF(ISERROR(VLOOKUP(AG26,Accueil!$V$17:$V$22,1,0)),1,0)</f>
        <v>0</v>
      </c>
      <c r="EK26" s="187">
        <f>IF(ISERROR(VLOOKUP(AH26,Accueil!$V$17:$V$22,1,0)),1,0)</f>
        <v>0</v>
      </c>
      <c r="EL26" s="187">
        <f>IF(ISERROR(VLOOKUP(AI26,Accueil!$V$17:$V$22,1,0)),1,0)</f>
        <v>0</v>
      </c>
      <c r="EM26" s="187">
        <f>IF(ISERROR(VLOOKUP(AJ26,Accueil!$V$17:$V$22,1,0)),1,0)</f>
        <v>0</v>
      </c>
      <c r="EN26" s="187">
        <f>IF(ISERROR(VLOOKUP(AK26,Accueil!$V$17:$V$22,1,0)),1,0)</f>
        <v>0</v>
      </c>
      <c r="EO26" s="187">
        <f>IF(ISERROR(VLOOKUP(AL26,Accueil!$V$17:$V$22,1,0)),1,0)</f>
        <v>0</v>
      </c>
      <c r="EP26" s="187">
        <f>IF(ISERROR(VLOOKUP(AM26,Accueil!$V$17:$V$22,1,0)),1,0)</f>
        <v>0</v>
      </c>
      <c r="EQ26" s="187">
        <f>IF(ISERROR(VLOOKUP(AN26,Accueil!$V$17:$V$22,1,0)),1,0)</f>
        <v>0</v>
      </c>
      <c r="ER26" s="187">
        <f>IF(ISERROR(VLOOKUP(AO26,Accueil!$V$17:$V$22,1,0)),1,0)</f>
        <v>0</v>
      </c>
      <c r="ES26" s="187">
        <f>IF(ISERROR(VLOOKUP(AP26,Accueil!$V$17:$V$22,1,0)),1,0)</f>
        <v>0</v>
      </c>
      <c r="ET26" s="187">
        <f>IF(ISERROR(VLOOKUP(AQ26,Accueil!$V$17:$V$22,1,0)),1,0)</f>
        <v>0</v>
      </c>
      <c r="EU26" s="187">
        <f>IF(ISERROR(VLOOKUP(AR26,Accueil!$V$17:$V$22,1,0)),1,0)</f>
        <v>0</v>
      </c>
      <c r="EV26" s="187">
        <f>IF(ISERROR(VLOOKUP(AS26,Accueil!$V$17:$V$22,1,0)),1,0)</f>
        <v>0</v>
      </c>
      <c r="EW26" s="187">
        <f>IF(ISERROR(VLOOKUP(AT26,Accueil!$V$17:$V$22,1,0)),1,0)</f>
        <v>0</v>
      </c>
      <c r="EX26" s="187">
        <f>IF(ISERROR(VLOOKUP(AU26,Accueil!$V$17:$V$22,1,0)),1,0)</f>
        <v>0</v>
      </c>
      <c r="EY26" s="187">
        <f>IF(ISERROR(VLOOKUP(AV26,Accueil!$V$17:$V$22,1,0)),1,0)</f>
        <v>0</v>
      </c>
      <c r="EZ26" s="187">
        <f>IF(ISERROR(VLOOKUP(AW26,Accueil!$V$17:$V$22,1,0)),1,0)</f>
        <v>0</v>
      </c>
      <c r="FA26" s="187">
        <f>IF(ISERROR(VLOOKUP(AX26,Accueil!$V$17:$V$22,1,0)),1,0)</f>
        <v>0</v>
      </c>
      <c r="FB26" s="187">
        <f>IF(ISERROR(VLOOKUP(AY26,Accueil!$V$17:$V$22,1,0)),1,0)</f>
        <v>0</v>
      </c>
      <c r="FC26" s="187">
        <f>IF(ISERROR(VLOOKUP(AZ26,Accueil!$V$17:$V$22,1,0)),1,0)</f>
        <v>0</v>
      </c>
      <c r="FD26" s="187">
        <f>IF(ISERROR(VLOOKUP(BA26,Accueil!$V$17:$V$22,1,0)),1,0)</f>
        <v>0</v>
      </c>
      <c r="FE26" s="187">
        <f>IF(ISERROR(VLOOKUP(BB26,Accueil!$V$17:$V$22,1,0)),1,0)</f>
        <v>0</v>
      </c>
      <c r="FF26" s="187">
        <f>IF(ISERROR(VLOOKUP(BC26,Accueil!$V$17:$V$22,1,0)),1,0)</f>
        <v>0</v>
      </c>
      <c r="FG26" s="187">
        <f>IF(ISERROR(VLOOKUP(BD26,Accueil!$V$17:$V$22,1,0)),1,0)</f>
        <v>0</v>
      </c>
      <c r="FH26" s="187">
        <f>IF(ISERROR(VLOOKUP(BE26,Accueil!$V$17:$V$22,1,0)),1,0)</f>
        <v>0</v>
      </c>
      <c r="FI26" s="187">
        <f>IF(ISERROR(VLOOKUP(BF26,Accueil!$V$17:$V$22,1,0)),1,0)</f>
        <v>0</v>
      </c>
      <c r="FJ26" s="187">
        <f>IF(ISERROR(VLOOKUP(BG26,Accueil!$V$17:$V$22,1,0)),1,0)</f>
        <v>0</v>
      </c>
      <c r="FK26" s="187">
        <f>IF(ISERROR(VLOOKUP(BH26,Accueil!$V$17:$V$22,1,0)),1,0)</f>
        <v>0</v>
      </c>
      <c r="FL26" s="187">
        <f>IF(ISERROR(VLOOKUP(BI26,Accueil!$V$17:$V$22,1,0)),1,0)</f>
        <v>0</v>
      </c>
      <c r="FM26" s="187">
        <f>IF(ISERROR(VLOOKUP(BJ26,Accueil!$V$17:$V$22,1,0)),1,0)</f>
        <v>0</v>
      </c>
      <c r="FN26" s="187">
        <f>IF(ISERROR(VLOOKUP(BK26,Accueil!$V$17:$V$22,1,0)),1,0)</f>
        <v>0</v>
      </c>
      <c r="FO26" s="187">
        <f>IF(ISERROR(VLOOKUP(BL26,Accueil!$V$17:$V$22,1,0)),1,0)</f>
        <v>0</v>
      </c>
      <c r="FP26" s="187">
        <f>IF(ISERROR(VLOOKUP(BM26,Accueil!$V$17:$V$22,1,0)),1,0)</f>
        <v>0</v>
      </c>
      <c r="FQ26" s="187">
        <f>IF(ISERROR(VLOOKUP(BN26,Accueil!$V$17:$V$22,1,0)),1,0)</f>
        <v>0</v>
      </c>
      <c r="FR26" s="187">
        <f>IF(ISERROR(VLOOKUP(BO26,Accueil!$V$17:$V$22,1,0)),1,0)</f>
        <v>0</v>
      </c>
      <c r="FS26" s="187">
        <f>IF(ISERROR(VLOOKUP(BP26,Accueil!$V$17:$V$22,1,0)),1,0)</f>
        <v>0</v>
      </c>
      <c r="FT26" s="187">
        <f>IF(ISERROR(VLOOKUP(BQ26,Accueil!$V$17:$V$22,1,0)),1,0)</f>
        <v>0</v>
      </c>
      <c r="FU26" s="187">
        <f>IF(ISERROR(VLOOKUP(BR26,Accueil!$V$17:$V$22,1,0)),1,0)</f>
        <v>0</v>
      </c>
      <c r="FV26" s="187">
        <f>IF(ISERROR(VLOOKUP(BS26,Accueil!$V$17:$V$22,1,0)),1,0)</f>
        <v>0</v>
      </c>
      <c r="FW26" s="187">
        <f>IF(ISERROR(VLOOKUP(BT26,Accueil!$V$17:$V$22,1,0)),1,0)</f>
        <v>0</v>
      </c>
      <c r="FX26" s="187">
        <f>IF(ISERROR(VLOOKUP(BU26,Accueil!$V$17:$V$22,1,0)),1,0)</f>
        <v>0</v>
      </c>
      <c r="FY26" s="187">
        <f>IF(ISERROR(VLOOKUP(BV26,Accueil!$V$17:$V$22,1,0)),1,0)</f>
        <v>0</v>
      </c>
      <c r="FZ26" s="187">
        <f>IF(ISERROR(VLOOKUP(BW26,Accueil!$V$17:$V$22,1,0)),1,0)</f>
        <v>0</v>
      </c>
      <c r="GA26" s="187">
        <f>IF(ISERROR(VLOOKUP(BX26,Accueil!$V$17:$V$22,1,0)),1,0)</f>
        <v>0</v>
      </c>
      <c r="GB26" s="187">
        <f>IF(ISERROR(VLOOKUP(BY26,Accueil!$V$17:$V$22,1,0)),1,0)</f>
        <v>0</v>
      </c>
      <c r="GC26" s="187">
        <f>IF(ISERROR(VLOOKUP(BZ26,Accueil!$V$17:$V$22,1,0)),1,0)</f>
        <v>0</v>
      </c>
      <c r="GD26" s="187">
        <f>IF(ISERROR(VLOOKUP(CA26,Accueil!$V$17:$V$22,1,0)),1,0)</f>
        <v>0</v>
      </c>
      <c r="GE26" s="187">
        <f>IF(ISERROR(VLOOKUP(CB26,Accueil!$V$17:$V$22,1,0)),1,0)</f>
        <v>0</v>
      </c>
      <c r="GF26" s="187">
        <f>IF(ISERROR(VLOOKUP(CC26,Accueil!$V$17:$V$22,1,0)),1,0)</f>
        <v>0</v>
      </c>
      <c r="GG26" s="187">
        <f>IF(ISERROR(VLOOKUP(CD26,Accueil!$V$17:$V$22,1,0)),1,0)</f>
        <v>0</v>
      </c>
      <c r="GH26" s="187">
        <f>IF(ISERROR(VLOOKUP(CE26,Accueil!$V$17:$V$22,1,0)),1,0)</f>
        <v>0</v>
      </c>
      <c r="GI26" s="187">
        <f>IF(ISERROR(VLOOKUP(CF26,Accueil!$V$17:$V$22,1,0)),1,0)</f>
        <v>0</v>
      </c>
      <c r="GJ26" s="187">
        <f>IF(ISERROR(VLOOKUP(CG26,Accueil!$V$17:$V$22,1,0)),1,0)</f>
        <v>0</v>
      </c>
      <c r="GK26" s="187">
        <f>IF(ISERROR(VLOOKUP(CH26,Accueil!$V$17:$V$22,1,0)),1,0)</f>
        <v>0</v>
      </c>
      <c r="GL26" s="187">
        <f>IF(ISERROR(VLOOKUP(CI26,Accueil!$V$17:$V$22,1,0)),1,0)</f>
        <v>0</v>
      </c>
      <c r="GM26" s="187">
        <f>IF(ISERROR(VLOOKUP(CJ26,Accueil!$V$17:$V$22,1,0)),1,0)</f>
        <v>0</v>
      </c>
      <c r="GN26" s="187">
        <f>IF(ISERROR(VLOOKUP(CK26,Accueil!$V$17:$V$22,1,0)),1,0)</f>
        <v>0</v>
      </c>
      <c r="GO26" s="187">
        <f>IF(ISERROR(VLOOKUP(CL26,Accueil!$V$17:$V$22,1,0)),1,0)</f>
        <v>0</v>
      </c>
      <c r="GP26" s="187">
        <f>IF(ISERROR(VLOOKUP(CM26,Accueil!$V$17:$V$22,1,0)),1,0)</f>
        <v>0</v>
      </c>
      <c r="GQ26" s="187">
        <f>IF(ISERROR(VLOOKUP(CN26,Accueil!$V$17:$V$22,1,0)),1,0)</f>
        <v>0</v>
      </c>
      <c r="GR26" s="187">
        <f>IF(ISERROR(VLOOKUP(CO26,Accueil!$V$17:$V$22,1,0)),1,0)</f>
        <v>0</v>
      </c>
      <c r="GS26" s="187">
        <f>IF(ISERROR(VLOOKUP(CP26,Accueil!$V$17:$V$22,1,0)),1,0)</f>
        <v>0</v>
      </c>
      <c r="GT26" s="187">
        <f>IF(ISERROR(VLOOKUP(CQ26,Accueil!$V$17:$V$22,1,0)),1,0)</f>
        <v>0</v>
      </c>
      <c r="GU26" s="187">
        <f>IF(ISERROR(VLOOKUP(CR26,Accueil!$V$17:$V$22,1,0)),1,0)</f>
        <v>0</v>
      </c>
      <c r="GV26" s="187">
        <f>IF(ISERROR(VLOOKUP(CS26,Accueil!$V$17:$V$22,1,0)),1,0)</f>
        <v>0</v>
      </c>
      <c r="GW26" s="187">
        <f>IF(ISERROR(VLOOKUP(CT26,Accueil!$V$17:$V$22,1,0)),1,0)</f>
        <v>0</v>
      </c>
      <c r="GX26" s="187">
        <f>IF(ISERROR(VLOOKUP(CU26,Accueil!$V$17:$V$22,1,0)),1,0)</f>
        <v>0</v>
      </c>
      <c r="GY26" s="187">
        <f>IF(ISERROR(VLOOKUP(CV26,Accueil!$V$17:$V$22,1,0)),1,0)</f>
        <v>0</v>
      </c>
      <c r="GZ26" s="187">
        <f>IF(ISERROR(VLOOKUP(CW26,Accueil!$V$17:$V$22,1,0)),1,0)</f>
        <v>0</v>
      </c>
      <c r="HA26" s="187">
        <f>IF(ISERROR(VLOOKUP(CX26,Accueil!$V$17:$V$22,1,0)),1,0)</f>
        <v>0</v>
      </c>
      <c r="HB26" s="187">
        <f>IF(ISERROR(VLOOKUP(CY26,Accueil!$V$17:$V$22,1,0)),1,0)</f>
        <v>0</v>
      </c>
      <c r="HC26" s="187">
        <f>IF(ISERROR(VLOOKUP(CZ26,Accueil!$V$17:$V$22,1,0)),1,0)</f>
        <v>0</v>
      </c>
      <c r="HD26" s="187">
        <f>IF(ISERROR(VLOOKUP(DA26,Accueil!$V$17:$V$22,1,0)),1,0)</f>
        <v>0</v>
      </c>
    </row>
    <row r="27" spans="1:212" ht="12.75" customHeight="1" x14ac:dyDescent="0.25">
      <c r="A27" s="336"/>
      <c r="B27" s="12">
        <v>19</v>
      </c>
      <c r="C27" s="29" t="str">
        <f>IF(Accueil!E31="","",Accueil!E31)</f>
        <v/>
      </c>
      <c r="D27" s="30" t="str">
        <f>IF(Accueil!F31="","",Accueil!F31)</f>
        <v/>
      </c>
      <c r="E27" s="103" t="str">
        <f t="shared" si="2"/>
        <v/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12">
        <v>19</v>
      </c>
      <c r="DC27" s="11" t="str">
        <f>IF(D27="","",COUNTIF(F27:DA27,Accueil!$AA$28)&amp;" / "&amp;COUNTIF($F$8:$DA$8,"&gt;0")-(COUNTIF(F27:DA27,Accueil!$AF$26)))</f>
        <v/>
      </c>
      <c r="DD27" s="130" t="str">
        <f>IF(D27="","",COUNTIF(F27:DA27,Accueil!$AA$26))</f>
        <v/>
      </c>
      <c r="DE27" s="130" t="str">
        <f>IF(D27="","",COUNTIF($F$8:$DA$8,"&gt;0")-(COUNTIF(F27:DA27,Accueil!$AF$26)))</f>
        <v/>
      </c>
      <c r="DF27" s="11" t="str">
        <f t="shared" si="3"/>
        <v/>
      </c>
      <c r="DG27" s="32" t="str">
        <f t="shared" si="5"/>
        <v/>
      </c>
      <c r="DH27" s="187">
        <f t="shared" si="4"/>
        <v>0</v>
      </c>
      <c r="DI27" s="187">
        <f>IF(ISERROR(VLOOKUP(F27,Accueil!$V$17:$V$22,1,0)),1,0)</f>
        <v>0</v>
      </c>
      <c r="DJ27" s="187">
        <f>IF(ISERROR(VLOOKUP(G27,Accueil!$V$17:$V$22,1,0)),1,0)</f>
        <v>0</v>
      </c>
      <c r="DK27" s="187">
        <f>IF(ISERROR(VLOOKUP(H27,Accueil!$V$17:$V$22,1,0)),1,0)</f>
        <v>0</v>
      </c>
      <c r="DL27" s="187">
        <f>IF(ISERROR(VLOOKUP(I27,Accueil!$V$17:$V$22,1,0)),1,0)</f>
        <v>0</v>
      </c>
      <c r="DM27" s="187">
        <f>IF(ISERROR(VLOOKUP(J27,Accueil!$V$17:$V$22,1,0)),1,0)</f>
        <v>0</v>
      </c>
      <c r="DN27" s="187">
        <f>IF(ISERROR(VLOOKUP(K27,Accueil!$V$17:$V$22,1,0)),1,0)</f>
        <v>0</v>
      </c>
      <c r="DO27" s="187">
        <f>IF(ISERROR(VLOOKUP(L27,Accueil!$V$17:$V$22,1,0)),1,0)</f>
        <v>0</v>
      </c>
      <c r="DP27" s="187">
        <f>IF(ISERROR(VLOOKUP(M27,Accueil!$V$17:$V$22,1,0)),1,0)</f>
        <v>0</v>
      </c>
      <c r="DQ27" s="187">
        <f>IF(ISERROR(VLOOKUP(N27,Accueil!$V$17:$V$22,1,0)),1,0)</f>
        <v>0</v>
      </c>
      <c r="DR27" s="187">
        <f>IF(ISERROR(VLOOKUP(O27,Accueil!$V$17:$V$22,1,0)),1,0)</f>
        <v>0</v>
      </c>
      <c r="DS27" s="187">
        <f>IF(ISERROR(VLOOKUP(P27,Accueil!$V$17:$V$22,1,0)),1,0)</f>
        <v>0</v>
      </c>
      <c r="DT27" s="187">
        <f>IF(ISERROR(VLOOKUP(Q27,Accueil!$V$17:$V$22,1,0)),1,0)</f>
        <v>0</v>
      </c>
      <c r="DU27" s="187">
        <f>IF(ISERROR(VLOOKUP(R27,Accueil!$V$17:$V$22,1,0)),1,0)</f>
        <v>0</v>
      </c>
      <c r="DV27" s="187">
        <f>IF(ISERROR(VLOOKUP(S27,Accueil!$V$17:$V$22,1,0)),1,0)</f>
        <v>0</v>
      </c>
      <c r="DW27" s="187">
        <f>IF(ISERROR(VLOOKUP(T27,Accueil!$V$17:$V$22,1,0)),1,0)</f>
        <v>0</v>
      </c>
      <c r="DX27" s="187">
        <f>IF(ISERROR(VLOOKUP(U27,Accueil!$V$17:$V$22,1,0)),1,0)</f>
        <v>0</v>
      </c>
      <c r="DY27" s="187">
        <f>IF(ISERROR(VLOOKUP(V27,Accueil!$V$17:$V$22,1,0)),1,0)</f>
        <v>0</v>
      </c>
      <c r="DZ27" s="187">
        <f>IF(ISERROR(VLOOKUP(W27,Accueil!$V$17:$V$22,1,0)),1,0)</f>
        <v>0</v>
      </c>
      <c r="EA27" s="187">
        <f>IF(ISERROR(VLOOKUP(X27,Accueil!$V$17:$V$22,1,0)),1,0)</f>
        <v>0</v>
      </c>
      <c r="EB27" s="187">
        <f>IF(ISERROR(VLOOKUP(Y27,Accueil!$V$17:$V$22,1,0)),1,0)</f>
        <v>0</v>
      </c>
      <c r="EC27" s="187">
        <f>IF(ISERROR(VLOOKUP(Z27,Accueil!$V$17:$V$22,1,0)),1,0)</f>
        <v>0</v>
      </c>
      <c r="ED27" s="187">
        <f>IF(ISERROR(VLOOKUP(AA27,Accueil!$V$17:$V$22,1,0)),1,0)</f>
        <v>0</v>
      </c>
      <c r="EE27" s="187">
        <f>IF(ISERROR(VLOOKUP(AB27,Accueil!$V$17:$V$22,1,0)),1,0)</f>
        <v>0</v>
      </c>
      <c r="EF27" s="187">
        <f>IF(ISERROR(VLOOKUP(AC27,Accueil!$V$17:$V$22,1,0)),1,0)</f>
        <v>0</v>
      </c>
      <c r="EG27" s="187">
        <f>IF(ISERROR(VLOOKUP(AD27,Accueil!$V$17:$V$22,1,0)),1,0)</f>
        <v>0</v>
      </c>
      <c r="EH27" s="187">
        <f>IF(ISERROR(VLOOKUP(AE27,Accueil!$V$17:$V$22,1,0)),1,0)</f>
        <v>0</v>
      </c>
      <c r="EI27" s="187">
        <f>IF(ISERROR(VLOOKUP(AF27,Accueil!$V$17:$V$22,1,0)),1,0)</f>
        <v>0</v>
      </c>
      <c r="EJ27" s="187">
        <f>IF(ISERROR(VLOOKUP(AG27,Accueil!$V$17:$V$22,1,0)),1,0)</f>
        <v>0</v>
      </c>
      <c r="EK27" s="187">
        <f>IF(ISERROR(VLOOKUP(AH27,Accueil!$V$17:$V$22,1,0)),1,0)</f>
        <v>0</v>
      </c>
      <c r="EL27" s="187">
        <f>IF(ISERROR(VLOOKUP(AI27,Accueil!$V$17:$V$22,1,0)),1,0)</f>
        <v>0</v>
      </c>
      <c r="EM27" s="187">
        <f>IF(ISERROR(VLOOKUP(AJ27,Accueil!$V$17:$V$22,1,0)),1,0)</f>
        <v>0</v>
      </c>
      <c r="EN27" s="187">
        <f>IF(ISERROR(VLOOKUP(AK27,Accueil!$V$17:$V$22,1,0)),1,0)</f>
        <v>0</v>
      </c>
      <c r="EO27" s="187">
        <f>IF(ISERROR(VLOOKUP(AL27,Accueil!$V$17:$V$22,1,0)),1,0)</f>
        <v>0</v>
      </c>
      <c r="EP27" s="187">
        <f>IF(ISERROR(VLOOKUP(AM27,Accueil!$V$17:$V$22,1,0)),1,0)</f>
        <v>0</v>
      </c>
      <c r="EQ27" s="187">
        <f>IF(ISERROR(VLOOKUP(AN27,Accueil!$V$17:$V$22,1,0)),1,0)</f>
        <v>0</v>
      </c>
      <c r="ER27" s="187">
        <f>IF(ISERROR(VLOOKUP(AO27,Accueil!$V$17:$V$22,1,0)),1,0)</f>
        <v>0</v>
      </c>
      <c r="ES27" s="187">
        <f>IF(ISERROR(VLOOKUP(AP27,Accueil!$V$17:$V$22,1,0)),1,0)</f>
        <v>0</v>
      </c>
      <c r="ET27" s="187">
        <f>IF(ISERROR(VLOOKUP(AQ27,Accueil!$V$17:$V$22,1,0)),1,0)</f>
        <v>0</v>
      </c>
      <c r="EU27" s="187">
        <f>IF(ISERROR(VLOOKUP(AR27,Accueil!$V$17:$V$22,1,0)),1,0)</f>
        <v>0</v>
      </c>
      <c r="EV27" s="187">
        <f>IF(ISERROR(VLOOKUP(AS27,Accueil!$V$17:$V$22,1,0)),1,0)</f>
        <v>0</v>
      </c>
      <c r="EW27" s="187">
        <f>IF(ISERROR(VLOOKUP(AT27,Accueil!$V$17:$V$22,1,0)),1,0)</f>
        <v>0</v>
      </c>
      <c r="EX27" s="187">
        <f>IF(ISERROR(VLOOKUP(AU27,Accueil!$V$17:$V$22,1,0)),1,0)</f>
        <v>0</v>
      </c>
      <c r="EY27" s="187">
        <f>IF(ISERROR(VLOOKUP(AV27,Accueil!$V$17:$V$22,1,0)),1,0)</f>
        <v>0</v>
      </c>
      <c r="EZ27" s="187">
        <f>IF(ISERROR(VLOOKUP(AW27,Accueil!$V$17:$V$22,1,0)),1,0)</f>
        <v>0</v>
      </c>
      <c r="FA27" s="187">
        <f>IF(ISERROR(VLOOKUP(AX27,Accueil!$V$17:$V$22,1,0)),1,0)</f>
        <v>0</v>
      </c>
      <c r="FB27" s="187">
        <f>IF(ISERROR(VLOOKUP(AY27,Accueil!$V$17:$V$22,1,0)),1,0)</f>
        <v>0</v>
      </c>
      <c r="FC27" s="187">
        <f>IF(ISERROR(VLOOKUP(AZ27,Accueil!$V$17:$V$22,1,0)),1,0)</f>
        <v>0</v>
      </c>
      <c r="FD27" s="187">
        <f>IF(ISERROR(VLOOKUP(BA27,Accueil!$V$17:$V$22,1,0)),1,0)</f>
        <v>0</v>
      </c>
      <c r="FE27" s="187">
        <f>IF(ISERROR(VLOOKUP(BB27,Accueil!$V$17:$V$22,1,0)),1,0)</f>
        <v>0</v>
      </c>
      <c r="FF27" s="187">
        <f>IF(ISERROR(VLOOKUP(BC27,Accueil!$V$17:$V$22,1,0)),1,0)</f>
        <v>0</v>
      </c>
      <c r="FG27" s="187">
        <f>IF(ISERROR(VLOOKUP(BD27,Accueil!$V$17:$V$22,1,0)),1,0)</f>
        <v>0</v>
      </c>
      <c r="FH27" s="187">
        <f>IF(ISERROR(VLOOKUP(BE27,Accueil!$V$17:$V$22,1,0)),1,0)</f>
        <v>0</v>
      </c>
      <c r="FI27" s="187">
        <f>IF(ISERROR(VLOOKUP(BF27,Accueil!$V$17:$V$22,1,0)),1,0)</f>
        <v>0</v>
      </c>
      <c r="FJ27" s="187">
        <f>IF(ISERROR(VLOOKUP(BG27,Accueil!$V$17:$V$22,1,0)),1,0)</f>
        <v>0</v>
      </c>
      <c r="FK27" s="187">
        <f>IF(ISERROR(VLOOKUP(BH27,Accueil!$V$17:$V$22,1,0)),1,0)</f>
        <v>0</v>
      </c>
      <c r="FL27" s="187">
        <f>IF(ISERROR(VLOOKUP(BI27,Accueil!$V$17:$V$22,1,0)),1,0)</f>
        <v>0</v>
      </c>
      <c r="FM27" s="187">
        <f>IF(ISERROR(VLOOKUP(BJ27,Accueil!$V$17:$V$22,1,0)),1,0)</f>
        <v>0</v>
      </c>
      <c r="FN27" s="187">
        <f>IF(ISERROR(VLOOKUP(BK27,Accueil!$V$17:$V$22,1,0)),1,0)</f>
        <v>0</v>
      </c>
      <c r="FO27" s="187">
        <f>IF(ISERROR(VLOOKUP(BL27,Accueil!$V$17:$V$22,1,0)),1,0)</f>
        <v>0</v>
      </c>
      <c r="FP27" s="187">
        <f>IF(ISERROR(VLOOKUP(BM27,Accueil!$V$17:$V$22,1,0)),1,0)</f>
        <v>0</v>
      </c>
      <c r="FQ27" s="187">
        <f>IF(ISERROR(VLOOKUP(BN27,Accueil!$V$17:$V$22,1,0)),1,0)</f>
        <v>0</v>
      </c>
      <c r="FR27" s="187">
        <f>IF(ISERROR(VLOOKUP(BO27,Accueil!$V$17:$V$22,1,0)),1,0)</f>
        <v>0</v>
      </c>
      <c r="FS27" s="187">
        <f>IF(ISERROR(VLOOKUP(BP27,Accueil!$V$17:$V$22,1,0)),1,0)</f>
        <v>0</v>
      </c>
      <c r="FT27" s="187">
        <f>IF(ISERROR(VLOOKUP(BQ27,Accueil!$V$17:$V$22,1,0)),1,0)</f>
        <v>0</v>
      </c>
      <c r="FU27" s="187">
        <f>IF(ISERROR(VLOOKUP(BR27,Accueil!$V$17:$V$22,1,0)),1,0)</f>
        <v>0</v>
      </c>
      <c r="FV27" s="187">
        <f>IF(ISERROR(VLOOKUP(BS27,Accueil!$V$17:$V$22,1,0)),1,0)</f>
        <v>0</v>
      </c>
      <c r="FW27" s="187">
        <f>IF(ISERROR(VLOOKUP(BT27,Accueil!$V$17:$V$22,1,0)),1,0)</f>
        <v>0</v>
      </c>
      <c r="FX27" s="187">
        <f>IF(ISERROR(VLOOKUP(BU27,Accueil!$V$17:$V$22,1,0)),1,0)</f>
        <v>0</v>
      </c>
      <c r="FY27" s="187">
        <f>IF(ISERROR(VLOOKUP(BV27,Accueil!$V$17:$V$22,1,0)),1,0)</f>
        <v>0</v>
      </c>
      <c r="FZ27" s="187">
        <f>IF(ISERROR(VLOOKUP(BW27,Accueil!$V$17:$V$22,1,0)),1,0)</f>
        <v>0</v>
      </c>
      <c r="GA27" s="187">
        <f>IF(ISERROR(VLOOKUP(BX27,Accueil!$V$17:$V$22,1,0)),1,0)</f>
        <v>0</v>
      </c>
      <c r="GB27" s="187">
        <f>IF(ISERROR(VLOOKUP(BY27,Accueil!$V$17:$V$22,1,0)),1,0)</f>
        <v>0</v>
      </c>
      <c r="GC27" s="187">
        <f>IF(ISERROR(VLOOKUP(BZ27,Accueil!$V$17:$V$22,1,0)),1,0)</f>
        <v>0</v>
      </c>
      <c r="GD27" s="187">
        <f>IF(ISERROR(VLOOKUP(CA27,Accueil!$V$17:$V$22,1,0)),1,0)</f>
        <v>0</v>
      </c>
      <c r="GE27" s="187">
        <f>IF(ISERROR(VLOOKUP(CB27,Accueil!$V$17:$V$22,1,0)),1,0)</f>
        <v>0</v>
      </c>
      <c r="GF27" s="187">
        <f>IF(ISERROR(VLOOKUP(CC27,Accueil!$V$17:$V$22,1,0)),1,0)</f>
        <v>0</v>
      </c>
      <c r="GG27" s="187">
        <f>IF(ISERROR(VLOOKUP(CD27,Accueil!$V$17:$V$22,1,0)),1,0)</f>
        <v>0</v>
      </c>
      <c r="GH27" s="187">
        <f>IF(ISERROR(VLOOKUP(CE27,Accueil!$V$17:$V$22,1,0)),1,0)</f>
        <v>0</v>
      </c>
      <c r="GI27" s="187">
        <f>IF(ISERROR(VLOOKUP(CF27,Accueil!$V$17:$V$22,1,0)),1,0)</f>
        <v>0</v>
      </c>
      <c r="GJ27" s="187">
        <f>IF(ISERROR(VLOOKUP(CG27,Accueil!$V$17:$V$22,1,0)),1,0)</f>
        <v>0</v>
      </c>
      <c r="GK27" s="187">
        <f>IF(ISERROR(VLOOKUP(CH27,Accueil!$V$17:$V$22,1,0)),1,0)</f>
        <v>0</v>
      </c>
      <c r="GL27" s="187">
        <f>IF(ISERROR(VLOOKUP(CI27,Accueil!$V$17:$V$22,1,0)),1,0)</f>
        <v>0</v>
      </c>
      <c r="GM27" s="187">
        <f>IF(ISERROR(VLOOKUP(CJ27,Accueil!$V$17:$V$22,1,0)),1,0)</f>
        <v>0</v>
      </c>
      <c r="GN27" s="187">
        <f>IF(ISERROR(VLOOKUP(CK27,Accueil!$V$17:$V$22,1,0)),1,0)</f>
        <v>0</v>
      </c>
      <c r="GO27" s="187">
        <f>IF(ISERROR(VLOOKUP(CL27,Accueil!$V$17:$V$22,1,0)),1,0)</f>
        <v>0</v>
      </c>
      <c r="GP27" s="187">
        <f>IF(ISERROR(VLOOKUP(CM27,Accueil!$V$17:$V$22,1,0)),1,0)</f>
        <v>0</v>
      </c>
      <c r="GQ27" s="187">
        <f>IF(ISERROR(VLOOKUP(CN27,Accueil!$V$17:$V$22,1,0)),1,0)</f>
        <v>0</v>
      </c>
      <c r="GR27" s="187">
        <f>IF(ISERROR(VLOOKUP(CO27,Accueil!$V$17:$V$22,1,0)),1,0)</f>
        <v>0</v>
      </c>
      <c r="GS27" s="187">
        <f>IF(ISERROR(VLOOKUP(CP27,Accueil!$V$17:$V$22,1,0)),1,0)</f>
        <v>0</v>
      </c>
      <c r="GT27" s="187">
        <f>IF(ISERROR(VLOOKUP(CQ27,Accueil!$V$17:$V$22,1,0)),1,0)</f>
        <v>0</v>
      </c>
      <c r="GU27" s="187">
        <f>IF(ISERROR(VLOOKUP(CR27,Accueil!$V$17:$V$22,1,0)),1,0)</f>
        <v>0</v>
      </c>
      <c r="GV27" s="187">
        <f>IF(ISERROR(VLOOKUP(CS27,Accueil!$V$17:$V$22,1,0)),1,0)</f>
        <v>0</v>
      </c>
      <c r="GW27" s="187">
        <f>IF(ISERROR(VLOOKUP(CT27,Accueil!$V$17:$V$22,1,0)),1,0)</f>
        <v>0</v>
      </c>
      <c r="GX27" s="187">
        <f>IF(ISERROR(VLOOKUP(CU27,Accueil!$V$17:$V$22,1,0)),1,0)</f>
        <v>0</v>
      </c>
      <c r="GY27" s="187">
        <f>IF(ISERROR(VLOOKUP(CV27,Accueil!$V$17:$V$22,1,0)),1,0)</f>
        <v>0</v>
      </c>
      <c r="GZ27" s="187">
        <f>IF(ISERROR(VLOOKUP(CW27,Accueil!$V$17:$V$22,1,0)),1,0)</f>
        <v>0</v>
      </c>
      <c r="HA27" s="187">
        <f>IF(ISERROR(VLOOKUP(CX27,Accueil!$V$17:$V$22,1,0)),1,0)</f>
        <v>0</v>
      </c>
      <c r="HB27" s="187">
        <f>IF(ISERROR(VLOOKUP(CY27,Accueil!$V$17:$V$22,1,0)),1,0)</f>
        <v>0</v>
      </c>
      <c r="HC27" s="187">
        <f>IF(ISERROR(VLOOKUP(CZ27,Accueil!$V$17:$V$22,1,0)),1,0)</f>
        <v>0</v>
      </c>
      <c r="HD27" s="187">
        <f>IF(ISERROR(VLOOKUP(DA27,Accueil!$V$17:$V$22,1,0)),1,0)</f>
        <v>0</v>
      </c>
    </row>
    <row r="28" spans="1:212" ht="12.75" customHeight="1" x14ac:dyDescent="0.25">
      <c r="A28" s="336"/>
      <c r="B28" s="12">
        <v>20</v>
      </c>
      <c r="C28" s="29" t="str">
        <f>IF(Accueil!E32="","",Accueil!E32)</f>
        <v/>
      </c>
      <c r="D28" s="30" t="str">
        <f>IF(Accueil!F32="","",Accueil!F32)</f>
        <v/>
      </c>
      <c r="E28" s="103" t="str">
        <f t="shared" si="2"/>
        <v/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12">
        <v>20</v>
      </c>
      <c r="DC28" s="11" t="str">
        <f>IF(D28="","",COUNTIF(F28:DA28,Accueil!$AA$28)&amp;" / "&amp;COUNTIF($F$8:$DA$8,"&gt;0")-(COUNTIF(F28:DA28,Accueil!$AF$26)))</f>
        <v/>
      </c>
      <c r="DD28" s="130" t="str">
        <f>IF(D28="","",COUNTIF(F28:DA28,Accueil!$AA$26))</f>
        <v/>
      </c>
      <c r="DE28" s="130" t="str">
        <f>IF(D28="","",COUNTIF($F$8:$DA$8,"&gt;0")-(COUNTIF(F28:DA28,Accueil!$AF$26)))</f>
        <v/>
      </c>
      <c r="DF28" s="11" t="str">
        <f t="shared" si="3"/>
        <v/>
      </c>
      <c r="DG28" s="32" t="str">
        <f t="shared" si="5"/>
        <v/>
      </c>
      <c r="DH28" s="187">
        <f t="shared" si="4"/>
        <v>0</v>
      </c>
      <c r="DI28" s="187">
        <f>IF(ISERROR(VLOOKUP(F28,Accueil!$V$17:$V$22,1,0)),1,0)</f>
        <v>0</v>
      </c>
      <c r="DJ28" s="187">
        <f>IF(ISERROR(VLOOKUP(G28,Accueil!$V$17:$V$22,1,0)),1,0)</f>
        <v>0</v>
      </c>
      <c r="DK28" s="187">
        <f>IF(ISERROR(VLOOKUP(H28,Accueil!$V$17:$V$22,1,0)),1,0)</f>
        <v>0</v>
      </c>
      <c r="DL28" s="187">
        <f>IF(ISERROR(VLOOKUP(I28,Accueil!$V$17:$V$22,1,0)),1,0)</f>
        <v>0</v>
      </c>
      <c r="DM28" s="187">
        <f>IF(ISERROR(VLOOKUP(J28,Accueil!$V$17:$V$22,1,0)),1,0)</f>
        <v>0</v>
      </c>
      <c r="DN28" s="187">
        <f>IF(ISERROR(VLOOKUP(K28,Accueil!$V$17:$V$22,1,0)),1,0)</f>
        <v>0</v>
      </c>
      <c r="DO28" s="187">
        <f>IF(ISERROR(VLOOKUP(L28,Accueil!$V$17:$V$22,1,0)),1,0)</f>
        <v>0</v>
      </c>
      <c r="DP28" s="187">
        <f>IF(ISERROR(VLOOKUP(M28,Accueil!$V$17:$V$22,1,0)),1,0)</f>
        <v>0</v>
      </c>
      <c r="DQ28" s="187">
        <f>IF(ISERROR(VLOOKUP(N28,Accueil!$V$17:$V$22,1,0)),1,0)</f>
        <v>0</v>
      </c>
      <c r="DR28" s="187">
        <f>IF(ISERROR(VLOOKUP(O28,Accueil!$V$17:$V$22,1,0)),1,0)</f>
        <v>0</v>
      </c>
      <c r="DS28" s="187">
        <f>IF(ISERROR(VLOOKUP(P28,Accueil!$V$17:$V$22,1,0)),1,0)</f>
        <v>0</v>
      </c>
      <c r="DT28" s="187">
        <f>IF(ISERROR(VLOOKUP(Q28,Accueil!$V$17:$V$22,1,0)),1,0)</f>
        <v>0</v>
      </c>
      <c r="DU28" s="187">
        <f>IF(ISERROR(VLOOKUP(R28,Accueil!$V$17:$V$22,1,0)),1,0)</f>
        <v>0</v>
      </c>
      <c r="DV28" s="187">
        <f>IF(ISERROR(VLOOKUP(S28,Accueil!$V$17:$V$22,1,0)),1,0)</f>
        <v>0</v>
      </c>
      <c r="DW28" s="187">
        <f>IF(ISERROR(VLOOKUP(T28,Accueil!$V$17:$V$22,1,0)),1,0)</f>
        <v>0</v>
      </c>
      <c r="DX28" s="187">
        <f>IF(ISERROR(VLOOKUP(U28,Accueil!$V$17:$V$22,1,0)),1,0)</f>
        <v>0</v>
      </c>
      <c r="DY28" s="187">
        <f>IF(ISERROR(VLOOKUP(V28,Accueil!$V$17:$V$22,1,0)),1,0)</f>
        <v>0</v>
      </c>
      <c r="DZ28" s="187">
        <f>IF(ISERROR(VLOOKUP(W28,Accueil!$V$17:$V$22,1,0)),1,0)</f>
        <v>0</v>
      </c>
      <c r="EA28" s="187">
        <f>IF(ISERROR(VLOOKUP(X28,Accueil!$V$17:$V$22,1,0)),1,0)</f>
        <v>0</v>
      </c>
      <c r="EB28" s="187">
        <f>IF(ISERROR(VLOOKUP(Y28,Accueil!$V$17:$V$22,1,0)),1,0)</f>
        <v>0</v>
      </c>
      <c r="EC28" s="187">
        <f>IF(ISERROR(VLOOKUP(Z28,Accueil!$V$17:$V$22,1,0)),1,0)</f>
        <v>0</v>
      </c>
      <c r="ED28" s="187">
        <f>IF(ISERROR(VLOOKUP(AA28,Accueil!$V$17:$V$22,1,0)),1,0)</f>
        <v>0</v>
      </c>
      <c r="EE28" s="187">
        <f>IF(ISERROR(VLOOKUP(AB28,Accueil!$V$17:$V$22,1,0)),1,0)</f>
        <v>0</v>
      </c>
      <c r="EF28" s="187">
        <f>IF(ISERROR(VLOOKUP(AC28,Accueil!$V$17:$V$22,1,0)),1,0)</f>
        <v>0</v>
      </c>
      <c r="EG28" s="187">
        <f>IF(ISERROR(VLOOKUP(AD28,Accueil!$V$17:$V$22,1,0)),1,0)</f>
        <v>0</v>
      </c>
      <c r="EH28" s="187">
        <f>IF(ISERROR(VLOOKUP(AE28,Accueil!$V$17:$V$22,1,0)),1,0)</f>
        <v>0</v>
      </c>
      <c r="EI28" s="187">
        <f>IF(ISERROR(VLOOKUP(AF28,Accueil!$V$17:$V$22,1,0)),1,0)</f>
        <v>0</v>
      </c>
      <c r="EJ28" s="187">
        <f>IF(ISERROR(VLOOKUP(AG28,Accueil!$V$17:$V$22,1,0)),1,0)</f>
        <v>0</v>
      </c>
      <c r="EK28" s="187">
        <f>IF(ISERROR(VLOOKUP(AH28,Accueil!$V$17:$V$22,1,0)),1,0)</f>
        <v>0</v>
      </c>
      <c r="EL28" s="187">
        <f>IF(ISERROR(VLOOKUP(AI28,Accueil!$V$17:$V$22,1,0)),1,0)</f>
        <v>0</v>
      </c>
      <c r="EM28" s="187">
        <f>IF(ISERROR(VLOOKUP(AJ28,Accueil!$V$17:$V$22,1,0)),1,0)</f>
        <v>0</v>
      </c>
      <c r="EN28" s="187">
        <f>IF(ISERROR(VLOOKUP(AK28,Accueil!$V$17:$V$22,1,0)),1,0)</f>
        <v>0</v>
      </c>
      <c r="EO28" s="187">
        <f>IF(ISERROR(VLOOKUP(AL28,Accueil!$V$17:$V$22,1,0)),1,0)</f>
        <v>0</v>
      </c>
      <c r="EP28" s="187">
        <f>IF(ISERROR(VLOOKUP(AM28,Accueil!$V$17:$V$22,1,0)),1,0)</f>
        <v>0</v>
      </c>
      <c r="EQ28" s="187">
        <f>IF(ISERROR(VLOOKUP(AN28,Accueil!$V$17:$V$22,1,0)),1,0)</f>
        <v>0</v>
      </c>
      <c r="ER28" s="187">
        <f>IF(ISERROR(VLOOKUP(AO28,Accueil!$V$17:$V$22,1,0)),1,0)</f>
        <v>0</v>
      </c>
      <c r="ES28" s="187">
        <f>IF(ISERROR(VLOOKUP(AP28,Accueil!$V$17:$V$22,1,0)),1,0)</f>
        <v>0</v>
      </c>
      <c r="ET28" s="187">
        <f>IF(ISERROR(VLOOKUP(AQ28,Accueil!$V$17:$V$22,1,0)),1,0)</f>
        <v>0</v>
      </c>
      <c r="EU28" s="187">
        <f>IF(ISERROR(VLOOKUP(AR28,Accueil!$V$17:$V$22,1,0)),1,0)</f>
        <v>0</v>
      </c>
      <c r="EV28" s="187">
        <f>IF(ISERROR(VLOOKUP(AS28,Accueil!$V$17:$V$22,1,0)),1,0)</f>
        <v>0</v>
      </c>
      <c r="EW28" s="187">
        <f>IF(ISERROR(VLOOKUP(AT28,Accueil!$V$17:$V$22,1,0)),1,0)</f>
        <v>0</v>
      </c>
      <c r="EX28" s="187">
        <f>IF(ISERROR(VLOOKUP(AU28,Accueil!$V$17:$V$22,1,0)),1,0)</f>
        <v>0</v>
      </c>
      <c r="EY28" s="187">
        <f>IF(ISERROR(VLOOKUP(AV28,Accueil!$V$17:$V$22,1,0)),1,0)</f>
        <v>0</v>
      </c>
      <c r="EZ28" s="187">
        <f>IF(ISERROR(VLOOKUP(AW28,Accueil!$V$17:$V$22,1,0)),1,0)</f>
        <v>0</v>
      </c>
      <c r="FA28" s="187">
        <f>IF(ISERROR(VLOOKUP(AX28,Accueil!$V$17:$V$22,1,0)),1,0)</f>
        <v>0</v>
      </c>
      <c r="FB28" s="187">
        <f>IF(ISERROR(VLOOKUP(AY28,Accueil!$V$17:$V$22,1,0)),1,0)</f>
        <v>0</v>
      </c>
      <c r="FC28" s="187">
        <f>IF(ISERROR(VLOOKUP(AZ28,Accueil!$V$17:$V$22,1,0)),1,0)</f>
        <v>0</v>
      </c>
      <c r="FD28" s="187">
        <f>IF(ISERROR(VLOOKUP(BA28,Accueil!$V$17:$V$22,1,0)),1,0)</f>
        <v>0</v>
      </c>
      <c r="FE28" s="187">
        <f>IF(ISERROR(VLOOKUP(BB28,Accueil!$V$17:$V$22,1,0)),1,0)</f>
        <v>0</v>
      </c>
      <c r="FF28" s="187">
        <f>IF(ISERROR(VLOOKUP(BC28,Accueil!$V$17:$V$22,1,0)),1,0)</f>
        <v>0</v>
      </c>
      <c r="FG28" s="187">
        <f>IF(ISERROR(VLOOKUP(BD28,Accueil!$V$17:$V$22,1,0)),1,0)</f>
        <v>0</v>
      </c>
      <c r="FH28" s="187">
        <f>IF(ISERROR(VLOOKUP(BE28,Accueil!$V$17:$V$22,1,0)),1,0)</f>
        <v>0</v>
      </c>
      <c r="FI28" s="187">
        <f>IF(ISERROR(VLOOKUP(BF28,Accueil!$V$17:$V$22,1,0)),1,0)</f>
        <v>0</v>
      </c>
      <c r="FJ28" s="187">
        <f>IF(ISERROR(VLOOKUP(BG28,Accueil!$V$17:$V$22,1,0)),1,0)</f>
        <v>0</v>
      </c>
      <c r="FK28" s="187">
        <f>IF(ISERROR(VLOOKUP(BH28,Accueil!$V$17:$V$22,1,0)),1,0)</f>
        <v>0</v>
      </c>
      <c r="FL28" s="187">
        <f>IF(ISERROR(VLOOKUP(BI28,Accueil!$V$17:$V$22,1,0)),1,0)</f>
        <v>0</v>
      </c>
      <c r="FM28" s="187">
        <f>IF(ISERROR(VLOOKUP(BJ28,Accueil!$V$17:$V$22,1,0)),1,0)</f>
        <v>0</v>
      </c>
      <c r="FN28" s="187">
        <f>IF(ISERROR(VLOOKUP(BK28,Accueil!$V$17:$V$22,1,0)),1,0)</f>
        <v>0</v>
      </c>
      <c r="FO28" s="187">
        <f>IF(ISERROR(VLOOKUP(BL28,Accueil!$V$17:$V$22,1,0)),1,0)</f>
        <v>0</v>
      </c>
      <c r="FP28" s="187">
        <f>IF(ISERROR(VLOOKUP(BM28,Accueil!$V$17:$V$22,1,0)),1,0)</f>
        <v>0</v>
      </c>
      <c r="FQ28" s="187">
        <f>IF(ISERROR(VLOOKUP(BN28,Accueil!$V$17:$V$22,1,0)),1,0)</f>
        <v>0</v>
      </c>
      <c r="FR28" s="187">
        <f>IF(ISERROR(VLOOKUP(BO28,Accueil!$V$17:$V$22,1,0)),1,0)</f>
        <v>0</v>
      </c>
      <c r="FS28" s="187">
        <f>IF(ISERROR(VLOOKUP(BP28,Accueil!$V$17:$V$22,1,0)),1,0)</f>
        <v>0</v>
      </c>
      <c r="FT28" s="187">
        <f>IF(ISERROR(VLOOKUP(BQ28,Accueil!$V$17:$V$22,1,0)),1,0)</f>
        <v>0</v>
      </c>
      <c r="FU28" s="187">
        <f>IF(ISERROR(VLOOKUP(BR28,Accueil!$V$17:$V$22,1,0)),1,0)</f>
        <v>0</v>
      </c>
      <c r="FV28" s="187">
        <f>IF(ISERROR(VLOOKUP(BS28,Accueil!$V$17:$V$22,1,0)),1,0)</f>
        <v>0</v>
      </c>
      <c r="FW28" s="187">
        <f>IF(ISERROR(VLOOKUP(BT28,Accueil!$V$17:$V$22,1,0)),1,0)</f>
        <v>0</v>
      </c>
      <c r="FX28" s="187">
        <f>IF(ISERROR(VLOOKUP(BU28,Accueil!$V$17:$V$22,1,0)),1,0)</f>
        <v>0</v>
      </c>
      <c r="FY28" s="187">
        <f>IF(ISERROR(VLOOKUP(BV28,Accueil!$V$17:$V$22,1,0)),1,0)</f>
        <v>0</v>
      </c>
      <c r="FZ28" s="187">
        <f>IF(ISERROR(VLOOKUP(BW28,Accueil!$V$17:$V$22,1,0)),1,0)</f>
        <v>0</v>
      </c>
      <c r="GA28" s="187">
        <f>IF(ISERROR(VLOOKUP(BX28,Accueil!$V$17:$V$22,1,0)),1,0)</f>
        <v>0</v>
      </c>
      <c r="GB28" s="187">
        <f>IF(ISERROR(VLOOKUP(BY28,Accueil!$V$17:$V$22,1,0)),1,0)</f>
        <v>0</v>
      </c>
      <c r="GC28" s="187">
        <f>IF(ISERROR(VLOOKUP(BZ28,Accueil!$V$17:$V$22,1,0)),1,0)</f>
        <v>0</v>
      </c>
      <c r="GD28" s="187">
        <f>IF(ISERROR(VLOOKUP(CA28,Accueil!$V$17:$V$22,1,0)),1,0)</f>
        <v>0</v>
      </c>
      <c r="GE28" s="187">
        <f>IF(ISERROR(VLOOKUP(CB28,Accueil!$V$17:$V$22,1,0)),1,0)</f>
        <v>0</v>
      </c>
      <c r="GF28" s="187">
        <f>IF(ISERROR(VLOOKUP(CC28,Accueil!$V$17:$V$22,1,0)),1,0)</f>
        <v>0</v>
      </c>
      <c r="GG28" s="187">
        <f>IF(ISERROR(VLOOKUP(CD28,Accueil!$V$17:$V$22,1,0)),1,0)</f>
        <v>0</v>
      </c>
      <c r="GH28" s="187">
        <f>IF(ISERROR(VLOOKUP(CE28,Accueil!$V$17:$V$22,1,0)),1,0)</f>
        <v>0</v>
      </c>
      <c r="GI28" s="187">
        <f>IF(ISERROR(VLOOKUP(CF28,Accueil!$V$17:$V$22,1,0)),1,0)</f>
        <v>0</v>
      </c>
      <c r="GJ28" s="187">
        <f>IF(ISERROR(VLOOKUP(CG28,Accueil!$V$17:$V$22,1,0)),1,0)</f>
        <v>0</v>
      </c>
      <c r="GK28" s="187">
        <f>IF(ISERROR(VLOOKUP(CH28,Accueil!$V$17:$V$22,1,0)),1,0)</f>
        <v>0</v>
      </c>
      <c r="GL28" s="187">
        <f>IF(ISERROR(VLOOKUP(CI28,Accueil!$V$17:$V$22,1,0)),1,0)</f>
        <v>0</v>
      </c>
      <c r="GM28" s="187">
        <f>IF(ISERROR(VLOOKUP(CJ28,Accueil!$V$17:$V$22,1,0)),1,0)</f>
        <v>0</v>
      </c>
      <c r="GN28" s="187">
        <f>IF(ISERROR(VLOOKUP(CK28,Accueil!$V$17:$V$22,1,0)),1,0)</f>
        <v>0</v>
      </c>
      <c r="GO28" s="187">
        <f>IF(ISERROR(VLOOKUP(CL28,Accueil!$V$17:$V$22,1,0)),1,0)</f>
        <v>0</v>
      </c>
      <c r="GP28" s="187">
        <f>IF(ISERROR(VLOOKUP(CM28,Accueil!$V$17:$V$22,1,0)),1,0)</f>
        <v>0</v>
      </c>
      <c r="GQ28" s="187">
        <f>IF(ISERROR(VLOOKUP(CN28,Accueil!$V$17:$V$22,1,0)),1,0)</f>
        <v>0</v>
      </c>
      <c r="GR28" s="187">
        <f>IF(ISERROR(VLOOKUP(CO28,Accueil!$V$17:$V$22,1,0)),1,0)</f>
        <v>0</v>
      </c>
      <c r="GS28" s="187">
        <f>IF(ISERROR(VLOOKUP(CP28,Accueil!$V$17:$V$22,1,0)),1,0)</f>
        <v>0</v>
      </c>
      <c r="GT28" s="187">
        <f>IF(ISERROR(VLOOKUP(CQ28,Accueil!$V$17:$V$22,1,0)),1,0)</f>
        <v>0</v>
      </c>
      <c r="GU28" s="187">
        <f>IF(ISERROR(VLOOKUP(CR28,Accueil!$V$17:$V$22,1,0)),1,0)</f>
        <v>0</v>
      </c>
      <c r="GV28" s="187">
        <f>IF(ISERROR(VLOOKUP(CS28,Accueil!$V$17:$V$22,1,0)),1,0)</f>
        <v>0</v>
      </c>
      <c r="GW28" s="187">
        <f>IF(ISERROR(VLOOKUP(CT28,Accueil!$V$17:$V$22,1,0)),1,0)</f>
        <v>0</v>
      </c>
      <c r="GX28" s="187">
        <f>IF(ISERROR(VLOOKUP(CU28,Accueil!$V$17:$V$22,1,0)),1,0)</f>
        <v>0</v>
      </c>
      <c r="GY28" s="187">
        <f>IF(ISERROR(VLOOKUP(CV28,Accueil!$V$17:$V$22,1,0)),1,0)</f>
        <v>0</v>
      </c>
      <c r="GZ28" s="187">
        <f>IF(ISERROR(VLOOKUP(CW28,Accueil!$V$17:$V$22,1,0)),1,0)</f>
        <v>0</v>
      </c>
      <c r="HA28" s="187">
        <f>IF(ISERROR(VLOOKUP(CX28,Accueil!$V$17:$V$22,1,0)),1,0)</f>
        <v>0</v>
      </c>
      <c r="HB28" s="187">
        <f>IF(ISERROR(VLOOKUP(CY28,Accueil!$V$17:$V$22,1,0)),1,0)</f>
        <v>0</v>
      </c>
      <c r="HC28" s="187">
        <f>IF(ISERROR(VLOOKUP(CZ28,Accueil!$V$17:$V$22,1,0)),1,0)</f>
        <v>0</v>
      </c>
      <c r="HD28" s="187">
        <f>IF(ISERROR(VLOOKUP(DA28,Accueil!$V$17:$V$22,1,0)),1,0)</f>
        <v>0</v>
      </c>
    </row>
    <row r="29" spans="1:212" ht="12.75" customHeight="1" x14ac:dyDescent="0.25">
      <c r="A29" s="336"/>
      <c r="B29" s="12">
        <v>21</v>
      </c>
      <c r="C29" s="29" t="str">
        <f>IF(Accueil!E33="","",Accueil!E33)</f>
        <v/>
      </c>
      <c r="D29" s="30" t="str">
        <f>IF(Accueil!F33="","",Accueil!F33)</f>
        <v/>
      </c>
      <c r="E29" s="103" t="str">
        <f t="shared" si="2"/>
        <v/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12">
        <v>21</v>
      </c>
      <c r="DC29" s="11" t="str">
        <f>IF(D29="","",COUNTIF(F29:DA29,Accueil!$AA$28)&amp;" / "&amp;COUNTIF($F$8:$DA$8,"&gt;0")-(COUNTIF(F29:DA29,Accueil!$AF$26)))</f>
        <v/>
      </c>
      <c r="DD29" s="130" t="str">
        <f>IF(D29="","",COUNTIF(F29:DA29,Accueil!$AA$26))</f>
        <v/>
      </c>
      <c r="DE29" s="130" t="str">
        <f>IF(D29="","",COUNTIF($F$8:$DA$8,"&gt;0")-(COUNTIF(F29:DA29,Accueil!$AF$26)))</f>
        <v/>
      </c>
      <c r="DF29" s="11" t="str">
        <f t="shared" si="3"/>
        <v/>
      </c>
      <c r="DG29" s="32" t="str">
        <f t="shared" si="5"/>
        <v/>
      </c>
      <c r="DH29" s="187">
        <f t="shared" si="4"/>
        <v>0</v>
      </c>
      <c r="DI29" s="187">
        <f>IF(ISERROR(VLOOKUP(F29,Accueil!$V$17:$V$22,1,0)),1,0)</f>
        <v>0</v>
      </c>
      <c r="DJ29" s="187">
        <f>IF(ISERROR(VLOOKUP(G29,Accueil!$V$17:$V$22,1,0)),1,0)</f>
        <v>0</v>
      </c>
      <c r="DK29" s="187">
        <f>IF(ISERROR(VLOOKUP(H29,Accueil!$V$17:$V$22,1,0)),1,0)</f>
        <v>0</v>
      </c>
      <c r="DL29" s="187">
        <f>IF(ISERROR(VLOOKUP(I29,Accueil!$V$17:$V$22,1,0)),1,0)</f>
        <v>0</v>
      </c>
      <c r="DM29" s="187">
        <f>IF(ISERROR(VLOOKUP(J29,Accueil!$V$17:$V$22,1,0)),1,0)</f>
        <v>0</v>
      </c>
      <c r="DN29" s="187">
        <f>IF(ISERROR(VLOOKUP(K29,Accueil!$V$17:$V$22,1,0)),1,0)</f>
        <v>0</v>
      </c>
      <c r="DO29" s="187">
        <f>IF(ISERROR(VLOOKUP(L29,Accueil!$V$17:$V$22,1,0)),1,0)</f>
        <v>0</v>
      </c>
      <c r="DP29" s="187">
        <f>IF(ISERROR(VLOOKUP(M29,Accueil!$V$17:$V$22,1,0)),1,0)</f>
        <v>0</v>
      </c>
      <c r="DQ29" s="187">
        <f>IF(ISERROR(VLOOKUP(N29,Accueil!$V$17:$V$22,1,0)),1,0)</f>
        <v>0</v>
      </c>
      <c r="DR29" s="187">
        <f>IF(ISERROR(VLOOKUP(O29,Accueil!$V$17:$V$22,1,0)),1,0)</f>
        <v>0</v>
      </c>
      <c r="DS29" s="187">
        <f>IF(ISERROR(VLOOKUP(P29,Accueil!$V$17:$V$22,1,0)),1,0)</f>
        <v>0</v>
      </c>
      <c r="DT29" s="187">
        <f>IF(ISERROR(VLOOKUP(Q29,Accueil!$V$17:$V$22,1,0)),1,0)</f>
        <v>0</v>
      </c>
      <c r="DU29" s="187">
        <f>IF(ISERROR(VLOOKUP(R29,Accueil!$V$17:$V$22,1,0)),1,0)</f>
        <v>0</v>
      </c>
      <c r="DV29" s="187">
        <f>IF(ISERROR(VLOOKUP(S29,Accueil!$V$17:$V$22,1,0)),1,0)</f>
        <v>0</v>
      </c>
      <c r="DW29" s="187">
        <f>IF(ISERROR(VLOOKUP(T29,Accueil!$V$17:$V$22,1,0)),1,0)</f>
        <v>0</v>
      </c>
      <c r="DX29" s="187">
        <f>IF(ISERROR(VLOOKUP(U29,Accueil!$V$17:$V$22,1,0)),1,0)</f>
        <v>0</v>
      </c>
      <c r="DY29" s="187">
        <f>IF(ISERROR(VLOOKUP(V29,Accueil!$V$17:$V$22,1,0)),1,0)</f>
        <v>0</v>
      </c>
      <c r="DZ29" s="187">
        <f>IF(ISERROR(VLOOKUP(W29,Accueil!$V$17:$V$22,1,0)),1,0)</f>
        <v>0</v>
      </c>
      <c r="EA29" s="187">
        <f>IF(ISERROR(VLOOKUP(X29,Accueil!$V$17:$V$22,1,0)),1,0)</f>
        <v>0</v>
      </c>
      <c r="EB29" s="187">
        <f>IF(ISERROR(VLOOKUP(Y29,Accueil!$V$17:$V$22,1,0)),1,0)</f>
        <v>0</v>
      </c>
      <c r="EC29" s="187">
        <f>IF(ISERROR(VLOOKUP(Z29,Accueil!$V$17:$V$22,1,0)),1,0)</f>
        <v>0</v>
      </c>
      <c r="ED29" s="187">
        <f>IF(ISERROR(VLOOKUP(AA29,Accueil!$V$17:$V$22,1,0)),1,0)</f>
        <v>0</v>
      </c>
      <c r="EE29" s="187">
        <f>IF(ISERROR(VLOOKUP(AB29,Accueil!$V$17:$V$22,1,0)),1,0)</f>
        <v>0</v>
      </c>
      <c r="EF29" s="187">
        <f>IF(ISERROR(VLOOKUP(AC29,Accueil!$V$17:$V$22,1,0)),1,0)</f>
        <v>0</v>
      </c>
      <c r="EG29" s="187">
        <f>IF(ISERROR(VLOOKUP(AD29,Accueil!$V$17:$V$22,1,0)),1,0)</f>
        <v>0</v>
      </c>
      <c r="EH29" s="187">
        <f>IF(ISERROR(VLOOKUP(AE29,Accueil!$V$17:$V$22,1,0)),1,0)</f>
        <v>0</v>
      </c>
      <c r="EI29" s="187">
        <f>IF(ISERROR(VLOOKUP(AF29,Accueil!$V$17:$V$22,1,0)),1,0)</f>
        <v>0</v>
      </c>
      <c r="EJ29" s="187">
        <f>IF(ISERROR(VLOOKUP(AG29,Accueil!$V$17:$V$22,1,0)),1,0)</f>
        <v>0</v>
      </c>
      <c r="EK29" s="187">
        <f>IF(ISERROR(VLOOKUP(AH29,Accueil!$V$17:$V$22,1,0)),1,0)</f>
        <v>0</v>
      </c>
      <c r="EL29" s="187">
        <f>IF(ISERROR(VLOOKUP(AI29,Accueil!$V$17:$V$22,1,0)),1,0)</f>
        <v>0</v>
      </c>
      <c r="EM29" s="187">
        <f>IF(ISERROR(VLOOKUP(AJ29,Accueil!$V$17:$V$22,1,0)),1,0)</f>
        <v>0</v>
      </c>
      <c r="EN29" s="187">
        <f>IF(ISERROR(VLOOKUP(AK29,Accueil!$V$17:$V$22,1,0)),1,0)</f>
        <v>0</v>
      </c>
      <c r="EO29" s="187">
        <f>IF(ISERROR(VLOOKUP(AL29,Accueil!$V$17:$V$22,1,0)),1,0)</f>
        <v>0</v>
      </c>
      <c r="EP29" s="187">
        <f>IF(ISERROR(VLOOKUP(AM29,Accueil!$V$17:$V$22,1,0)),1,0)</f>
        <v>0</v>
      </c>
      <c r="EQ29" s="187">
        <f>IF(ISERROR(VLOOKUP(AN29,Accueil!$V$17:$V$22,1,0)),1,0)</f>
        <v>0</v>
      </c>
      <c r="ER29" s="187">
        <f>IF(ISERROR(VLOOKUP(AO29,Accueil!$V$17:$V$22,1,0)),1,0)</f>
        <v>0</v>
      </c>
      <c r="ES29" s="187">
        <f>IF(ISERROR(VLOOKUP(AP29,Accueil!$V$17:$V$22,1,0)),1,0)</f>
        <v>0</v>
      </c>
      <c r="ET29" s="187">
        <f>IF(ISERROR(VLOOKUP(AQ29,Accueil!$V$17:$V$22,1,0)),1,0)</f>
        <v>0</v>
      </c>
      <c r="EU29" s="187">
        <f>IF(ISERROR(VLOOKUP(AR29,Accueil!$V$17:$V$22,1,0)),1,0)</f>
        <v>0</v>
      </c>
      <c r="EV29" s="187">
        <f>IF(ISERROR(VLOOKUP(AS29,Accueil!$V$17:$V$22,1,0)),1,0)</f>
        <v>0</v>
      </c>
      <c r="EW29" s="187">
        <f>IF(ISERROR(VLOOKUP(AT29,Accueil!$V$17:$V$22,1,0)),1,0)</f>
        <v>0</v>
      </c>
      <c r="EX29" s="187">
        <f>IF(ISERROR(VLOOKUP(AU29,Accueil!$V$17:$V$22,1,0)),1,0)</f>
        <v>0</v>
      </c>
      <c r="EY29" s="187">
        <f>IF(ISERROR(VLOOKUP(AV29,Accueil!$V$17:$V$22,1,0)),1,0)</f>
        <v>0</v>
      </c>
      <c r="EZ29" s="187">
        <f>IF(ISERROR(VLOOKUP(AW29,Accueil!$V$17:$V$22,1,0)),1,0)</f>
        <v>0</v>
      </c>
      <c r="FA29" s="187">
        <f>IF(ISERROR(VLOOKUP(AX29,Accueil!$V$17:$V$22,1,0)),1,0)</f>
        <v>0</v>
      </c>
      <c r="FB29" s="187">
        <f>IF(ISERROR(VLOOKUP(AY29,Accueil!$V$17:$V$22,1,0)),1,0)</f>
        <v>0</v>
      </c>
      <c r="FC29" s="187">
        <f>IF(ISERROR(VLOOKUP(AZ29,Accueil!$V$17:$V$22,1,0)),1,0)</f>
        <v>0</v>
      </c>
      <c r="FD29" s="187">
        <f>IF(ISERROR(VLOOKUP(BA29,Accueil!$V$17:$V$22,1,0)),1,0)</f>
        <v>0</v>
      </c>
      <c r="FE29" s="187">
        <f>IF(ISERROR(VLOOKUP(BB29,Accueil!$V$17:$V$22,1,0)),1,0)</f>
        <v>0</v>
      </c>
      <c r="FF29" s="187">
        <f>IF(ISERROR(VLOOKUP(BC29,Accueil!$V$17:$V$22,1,0)),1,0)</f>
        <v>0</v>
      </c>
      <c r="FG29" s="187">
        <f>IF(ISERROR(VLOOKUP(BD29,Accueil!$V$17:$V$22,1,0)),1,0)</f>
        <v>0</v>
      </c>
      <c r="FH29" s="187">
        <f>IF(ISERROR(VLOOKUP(BE29,Accueil!$V$17:$V$22,1,0)),1,0)</f>
        <v>0</v>
      </c>
      <c r="FI29" s="187">
        <f>IF(ISERROR(VLOOKUP(BF29,Accueil!$V$17:$V$22,1,0)),1,0)</f>
        <v>0</v>
      </c>
      <c r="FJ29" s="187">
        <f>IF(ISERROR(VLOOKUP(BG29,Accueil!$V$17:$V$22,1,0)),1,0)</f>
        <v>0</v>
      </c>
      <c r="FK29" s="187">
        <f>IF(ISERROR(VLOOKUP(BH29,Accueil!$V$17:$V$22,1,0)),1,0)</f>
        <v>0</v>
      </c>
      <c r="FL29" s="187">
        <f>IF(ISERROR(VLOOKUP(BI29,Accueil!$V$17:$V$22,1,0)),1,0)</f>
        <v>0</v>
      </c>
      <c r="FM29" s="187">
        <f>IF(ISERROR(VLOOKUP(BJ29,Accueil!$V$17:$V$22,1,0)),1,0)</f>
        <v>0</v>
      </c>
      <c r="FN29" s="187">
        <f>IF(ISERROR(VLOOKUP(BK29,Accueil!$V$17:$V$22,1,0)),1,0)</f>
        <v>0</v>
      </c>
      <c r="FO29" s="187">
        <f>IF(ISERROR(VLOOKUP(BL29,Accueil!$V$17:$V$22,1,0)),1,0)</f>
        <v>0</v>
      </c>
      <c r="FP29" s="187">
        <f>IF(ISERROR(VLOOKUP(BM29,Accueil!$V$17:$V$22,1,0)),1,0)</f>
        <v>0</v>
      </c>
      <c r="FQ29" s="187">
        <f>IF(ISERROR(VLOOKUP(BN29,Accueil!$V$17:$V$22,1,0)),1,0)</f>
        <v>0</v>
      </c>
      <c r="FR29" s="187">
        <f>IF(ISERROR(VLOOKUP(BO29,Accueil!$V$17:$V$22,1,0)),1,0)</f>
        <v>0</v>
      </c>
      <c r="FS29" s="187">
        <f>IF(ISERROR(VLOOKUP(BP29,Accueil!$V$17:$V$22,1,0)),1,0)</f>
        <v>0</v>
      </c>
      <c r="FT29" s="187">
        <f>IF(ISERROR(VLOOKUP(BQ29,Accueil!$V$17:$V$22,1,0)),1,0)</f>
        <v>0</v>
      </c>
      <c r="FU29" s="187">
        <f>IF(ISERROR(VLOOKUP(BR29,Accueil!$V$17:$V$22,1,0)),1,0)</f>
        <v>0</v>
      </c>
      <c r="FV29" s="187">
        <f>IF(ISERROR(VLOOKUP(BS29,Accueil!$V$17:$V$22,1,0)),1,0)</f>
        <v>0</v>
      </c>
      <c r="FW29" s="187">
        <f>IF(ISERROR(VLOOKUP(BT29,Accueil!$V$17:$V$22,1,0)),1,0)</f>
        <v>0</v>
      </c>
      <c r="FX29" s="187">
        <f>IF(ISERROR(VLOOKUP(BU29,Accueil!$V$17:$V$22,1,0)),1,0)</f>
        <v>0</v>
      </c>
      <c r="FY29" s="187">
        <f>IF(ISERROR(VLOOKUP(BV29,Accueil!$V$17:$V$22,1,0)),1,0)</f>
        <v>0</v>
      </c>
      <c r="FZ29" s="187">
        <f>IF(ISERROR(VLOOKUP(BW29,Accueil!$V$17:$V$22,1,0)),1,0)</f>
        <v>0</v>
      </c>
      <c r="GA29" s="187">
        <f>IF(ISERROR(VLOOKUP(BX29,Accueil!$V$17:$V$22,1,0)),1,0)</f>
        <v>0</v>
      </c>
      <c r="GB29" s="187">
        <f>IF(ISERROR(VLOOKUP(BY29,Accueil!$V$17:$V$22,1,0)),1,0)</f>
        <v>0</v>
      </c>
      <c r="GC29" s="187">
        <f>IF(ISERROR(VLOOKUP(BZ29,Accueil!$V$17:$V$22,1,0)),1,0)</f>
        <v>0</v>
      </c>
      <c r="GD29" s="187">
        <f>IF(ISERROR(VLOOKUP(CA29,Accueil!$V$17:$V$22,1,0)),1,0)</f>
        <v>0</v>
      </c>
      <c r="GE29" s="187">
        <f>IF(ISERROR(VLOOKUP(CB29,Accueil!$V$17:$V$22,1,0)),1,0)</f>
        <v>0</v>
      </c>
      <c r="GF29" s="187">
        <f>IF(ISERROR(VLOOKUP(CC29,Accueil!$V$17:$V$22,1,0)),1,0)</f>
        <v>0</v>
      </c>
      <c r="GG29" s="187">
        <f>IF(ISERROR(VLOOKUP(CD29,Accueil!$V$17:$V$22,1,0)),1,0)</f>
        <v>0</v>
      </c>
      <c r="GH29" s="187">
        <f>IF(ISERROR(VLOOKUP(CE29,Accueil!$V$17:$V$22,1,0)),1,0)</f>
        <v>0</v>
      </c>
      <c r="GI29" s="187">
        <f>IF(ISERROR(VLOOKUP(CF29,Accueil!$V$17:$V$22,1,0)),1,0)</f>
        <v>0</v>
      </c>
      <c r="GJ29" s="187">
        <f>IF(ISERROR(VLOOKUP(CG29,Accueil!$V$17:$V$22,1,0)),1,0)</f>
        <v>0</v>
      </c>
      <c r="GK29" s="187">
        <f>IF(ISERROR(VLOOKUP(CH29,Accueil!$V$17:$V$22,1,0)),1,0)</f>
        <v>0</v>
      </c>
      <c r="GL29" s="187">
        <f>IF(ISERROR(VLOOKUP(CI29,Accueil!$V$17:$V$22,1,0)),1,0)</f>
        <v>0</v>
      </c>
      <c r="GM29" s="187">
        <f>IF(ISERROR(VLOOKUP(CJ29,Accueil!$V$17:$V$22,1,0)),1,0)</f>
        <v>0</v>
      </c>
      <c r="GN29" s="187">
        <f>IF(ISERROR(VLOOKUP(CK29,Accueil!$V$17:$V$22,1,0)),1,0)</f>
        <v>0</v>
      </c>
      <c r="GO29" s="187">
        <f>IF(ISERROR(VLOOKUP(CL29,Accueil!$V$17:$V$22,1,0)),1,0)</f>
        <v>0</v>
      </c>
      <c r="GP29" s="187">
        <f>IF(ISERROR(VLOOKUP(CM29,Accueil!$V$17:$V$22,1,0)),1,0)</f>
        <v>0</v>
      </c>
      <c r="GQ29" s="187">
        <f>IF(ISERROR(VLOOKUP(CN29,Accueil!$V$17:$V$22,1,0)),1,0)</f>
        <v>0</v>
      </c>
      <c r="GR29" s="187">
        <f>IF(ISERROR(VLOOKUP(CO29,Accueil!$V$17:$V$22,1,0)),1,0)</f>
        <v>0</v>
      </c>
      <c r="GS29" s="187">
        <f>IF(ISERROR(VLOOKUP(CP29,Accueil!$V$17:$V$22,1,0)),1,0)</f>
        <v>0</v>
      </c>
      <c r="GT29" s="187">
        <f>IF(ISERROR(VLOOKUP(CQ29,Accueil!$V$17:$V$22,1,0)),1,0)</f>
        <v>0</v>
      </c>
      <c r="GU29" s="187">
        <f>IF(ISERROR(VLOOKUP(CR29,Accueil!$V$17:$V$22,1,0)),1,0)</f>
        <v>0</v>
      </c>
      <c r="GV29" s="187">
        <f>IF(ISERROR(VLOOKUP(CS29,Accueil!$V$17:$V$22,1,0)),1,0)</f>
        <v>0</v>
      </c>
      <c r="GW29" s="187">
        <f>IF(ISERROR(VLOOKUP(CT29,Accueil!$V$17:$V$22,1,0)),1,0)</f>
        <v>0</v>
      </c>
      <c r="GX29" s="187">
        <f>IF(ISERROR(VLOOKUP(CU29,Accueil!$V$17:$V$22,1,0)),1,0)</f>
        <v>0</v>
      </c>
      <c r="GY29" s="187">
        <f>IF(ISERROR(VLOOKUP(CV29,Accueil!$V$17:$V$22,1,0)),1,0)</f>
        <v>0</v>
      </c>
      <c r="GZ29" s="187">
        <f>IF(ISERROR(VLOOKUP(CW29,Accueil!$V$17:$V$22,1,0)),1,0)</f>
        <v>0</v>
      </c>
      <c r="HA29" s="187">
        <f>IF(ISERROR(VLOOKUP(CX29,Accueil!$V$17:$V$22,1,0)),1,0)</f>
        <v>0</v>
      </c>
      <c r="HB29" s="187">
        <f>IF(ISERROR(VLOOKUP(CY29,Accueil!$V$17:$V$22,1,0)),1,0)</f>
        <v>0</v>
      </c>
      <c r="HC29" s="187">
        <f>IF(ISERROR(VLOOKUP(CZ29,Accueil!$V$17:$V$22,1,0)),1,0)</f>
        <v>0</v>
      </c>
      <c r="HD29" s="187">
        <f>IF(ISERROR(VLOOKUP(DA29,Accueil!$V$17:$V$22,1,0)),1,0)</f>
        <v>0</v>
      </c>
    </row>
    <row r="30" spans="1:212" ht="12.75" customHeight="1" x14ac:dyDescent="0.25">
      <c r="A30" s="336"/>
      <c r="B30" s="12">
        <v>22</v>
      </c>
      <c r="C30" s="29" t="str">
        <f>IF(Accueil!E34="","",Accueil!E34)</f>
        <v/>
      </c>
      <c r="D30" s="30" t="str">
        <f>IF(Accueil!F34="","",Accueil!F34)</f>
        <v/>
      </c>
      <c r="E30" s="103" t="str">
        <f t="shared" si="2"/>
        <v/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12">
        <v>22</v>
      </c>
      <c r="DC30" s="11" t="str">
        <f>IF(D30="","",COUNTIF(F30:DA30,Accueil!$AA$28)&amp;" / "&amp;COUNTIF($F$8:$DA$8,"&gt;0")-(COUNTIF(F30:DA30,Accueil!$AF$26)))</f>
        <v/>
      </c>
      <c r="DD30" s="130" t="str">
        <f>IF(D30="","",COUNTIF(F30:DA30,Accueil!$AA$26))</f>
        <v/>
      </c>
      <c r="DE30" s="130" t="str">
        <f>IF(D30="","",COUNTIF($F$8:$DA$8,"&gt;0")-(COUNTIF(F30:DA30,Accueil!$AF$26)))</f>
        <v/>
      </c>
      <c r="DF30" s="11" t="str">
        <f t="shared" si="3"/>
        <v/>
      </c>
      <c r="DG30" s="32" t="str">
        <f t="shared" si="5"/>
        <v/>
      </c>
      <c r="DH30" s="187">
        <f t="shared" si="4"/>
        <v>0</v>
      </c>
      <c r="DI30" s="187">
        <f>IF(ISERROR(VLOOKUP(F30,Accueil!$V$17:$V$22,1,0)),1,0)</f>
        <v>0</v>
      </c>
      <c r="DJ30" s="187">
        <f>IF(ISERROR(VLOOKUP(G30,Accueil!$V$17:$V$22,1,0)),1,0)</f>
        <v>0</v>
      </c>
      <c r="DK30" s="187">
        <f>IF(ISERROR(VLOOKUP(H30,Accueil!$V$17:$V$22,1,0)),1,0)</f>
        <v>0</v>
      </c>
      <c r="DL30" s="187">
        <f>IF(ISERROR(VLOOKUP(I30,Accueil!$V$17:$V$22,1,0)),1,0)</f>
        <v>0</v>
      </c>
      <c r="DM30" s="187">
        <f>IF(ISERROR(VLOOKUP(J30,Accueil!$V$17:$V$22,1,0)),1,0)</f>
        <v>0</v>
      </c>
      <c r="DN30" s="187">
        <f>IF(ISERROR(VLOOKUP(K30,Accueil!$V$17:$V$22,1,0)),1,0)</f>
        <v>0</v>
      </c>
      <c r="DO30" s="187">
        <f>IF(ISERROR(VLOOKUP(L30,Accueil!$V$17:$V$22,1,0)),1,0)</f>
        <v>0</v>
      </c>
      <c r="DP30" s="187">
        <f>IF(ISERROR(VLOOKUP(M30,Accueil!$V$17:$V$22,1,0)),1,0)</f>
        <v>0</v>
      </c>
      <c r="DQ30" s="187">
        <f>IF(ISERROR(VLOOKUP(N30,Accueil!$V$17:$V$22,1,0)),1,0)</f>
        <v>0</v>
      </c>
      <c r="DR30" s="187">
        <f>IF(ISERROR(VLOOKUP(O30,Accueil!$V$17:$V$22,1,0)),1,0)</f>
        <v>0</v>
      </c>
      <c r="DS30" s="187">
        <f>IF(ISERROR(VLOOKUP(P30,Accueil!$V$17:$V$22,1,0)),1,0)</f>
        <v>0</v>
      </c>
      <c r="DT30" s="187">
        <f>IF(ISERROR(VLOOKUP(Q30,Accueil!$V$17:$V$22,1,0)),1,0)</f>
        <v>0</v>
      </c>
      <c r="DU30" s="187">
        <f>IF(ISERROR(VLOOKUP(R30,Accueil!$V$17:$V$22,1,0)),1,0)</f>
        <v>0</v>
      </c>
      <c r="DV30" s="187">
        <f>IF(ISERROR(VLOOKUP(S30,Accueil!$V$17:$V$22,1,0)),1,0)</f>
        <v>0</v>
      </c>
      <c r="DW30" s="187">
        <f>IF(ISERROR(VLOOKUP(T30,Accueil!$V$17:$V$22,1,0)),1,0)</f>
        <v>0</v>
      </c>
      <c r="DX30" s="187">
        <f>IF(ISERROR(VLOOKUP(U30,Accueil!$V$17:$V$22,1,0)),1,0)</f>
        <v>0</v>
      </c>
      <c r="DY30" s="187">
        <f>IF(ISERROR(VLOOKUP(V30,Accueil!$V$17:$V$22,1,0)),1,0)</f>
        <v>0</v>
      </c>
      <c r="DZ30" s="187">
        <f>IF(ISERROR(VLOOKUP(W30,Accueil!$V$17:$V$22,1,0)),1,0)</f>
        <v>0</v>
      </c>
      <c r="EA30" s="187">
        <f>IF(ISERROR(VLOOKUP(X30,Accueil!$V$17:$V$22,1,0)),1,0)</f>
        <v>0</v>
      </c>
      <c r="EB30" s="187">
        <f>IF(ISERROR(VLOOKUP(Y30,Accueil!$V$17:$V$22,1,0)),1,0)</f>
        <v>0</v>
      </c>
      <c r="EC30" s="187">
        <f>IF(ISERROR(VLOOKUP(Z30,Accueil!$V$17:$V$22,1,0)),1,0)</f>
        <v>0</v>
      </c>
      <c r="ED30" s="187">
        <f>IF(ISERROR(VLOOKUP(AA30,Accueil!$V$17:$V$22,1,0)),1,0)</f>
        <v>0</v>
      </c>
      <c r="EE30" s="187">
        <f>IF(ISERROR(VLOOKUP(AB30,Accueil!$V$17:$V$22,1,0)),1,0)</f>
        <v>0</v>
      </c>
      <c r="EF30" s="187">
        <f>IF(ISERROR(VLOOKUP(AC30,Accueil!$V$17:$V$22,1,0)),1,0)</f>
        <v>0</v>
      </c>
      <c r="EG30" s="187">
        <f>IF(ISERROR(VLOOKUP(AD30,Accueil!$V$17:$V$22,1,0)),1,0)</f>
        <v>0</v>
      </c>
      <c r="EH30" s="187">
        <f>IF(ISERROR(VLOOKUP(AE30,Accueil!$V$17:$V$22,1,0)),1,0)</f>
        <v>0</v>
      </c>
      <c r="EI30" s="187">
        <f>IF(ISERROR(VLOOKUP(AF30,Accueil!$V$17:$V$22,1,0)),1,0)</f>
        <v>0</v>
      </c>
      <c r="EJ30" s="187">
        <f>IF(ISERROR(VLOOKUP(AG30,Accueil!$V$17:$V$22,1,0)),1,0)</f>
        <v>0</v>
      </c>
      <c r="EK30" s="187">
        <f>IF(ISERROR(VLOOKUP(AH30,Accueil!$V$17:$V$22,1,0)),1,0)</f>
        <v>0</v>
      </c>
      <c r="EL30" s="187">
        <f>IF(ISERROR(VLOOKUP(AI30,Accueil!$V$17:$V$22,1,0)),1,0)</f>
        <v>0</v>
      </c>
      <c r="EM30" s="187">
        <f>IF(ISERROR(VLOOKUP(AJ30,Accueil!$V$17:$V$22,1,0)),1,0)</f>
        <v>0</v>
      </c>
      <c r="EN30" s="187">
        <f>IF(ISERROR(VLOOKUP(AK30,Accueil!$V$17:$V$22,1,0)),1,0)</f>
        <v>0</v>
      </c>
      <c r="EO30" s="187">
        <f>IF(ISERROR(VLOOKUP(AL30,Accueil!$V$17:$V$22,1,0)),1,0)</f>
        <v>0</v>
      </c>
      <c r="EP30" s="187">
        <f>IF(ISERROR(VLOOKUP(AM30,Accueil!$V$17:$V$22,1,0)),1,0)</f>
        <v>0</v>
      </c>
      <c r="EQ30" s="187">
        <f>IF(ISERROR(VLOOKUP(AN30,Accueil!$V$17:$V$22,1,0)),1,0)</f>
        <v>0</v>
      </c>
      <c r="ER30" s="187">
        <f>IF(ISERROR(VLOOKUP(AO30,Accueil!$V$17:$V$22,1,0)),1,0)</f>
        <v>0</v>
      </c>
      <c r="ES30" s="187">
        <f>IF(ISERROR(VLOOKUP(AP30,Accueil!$V$17:$V$22,1,0)),1,0)</f>
        <v>0</v>
      </c>
      <c r="ET30" s="187">
        <f>IF(ISERROR(VLOOKUP(AQ30,Accueil!$V$17:$V$22,1,0)),1,0)</f>
        <v>0</v>
      </c>
      <c r="EU30" s="187">
        <f>IF(ISERROR(VLOOKUP(AR30,Accueil!$V$17:$V$22,1,0)),1,0)</f>
        <v>0</v>
      </c>
      <c r="EV30" s="187">
        <f>IF(ISERROR(VLOOKUP(AS30,Accueil!$V$17:$V$22,1,0)),1,0)</f>
        <v>0</v>
      </c>
      <c r="EW30" s="187">
        <f>IF(ISERROR(VLOOKUP(AT30,Accueil!$V$17:$V$22,1,0)),1,0)</f>
        <v>0</v>
      </c>
      <c r="EX30" s="187">
        <f>IF(ISERROR(VLOOKUP(AU30,Accueil!$V$17:$V$22,1,0)),1,0)</f>
        <v>0</v>
      </c>
      <c r="EY30" s="187">
        <f>IF(ISERROR(VLOOKUP(AV30,Accueil!$V$17:$V$22,1,0)),1,0)</f>
        <v>0</v>
      </c>
      <c r="EZ30" s="187">
        <f>IF(ISERROR(VLOOKUP(AW30,Accueil!$V$17:$V$22,1,0)),1,0)</f>
        <v>0</v>
      </c>
      <c r="FA30" s="187">
        <f>IF(ISERROR(VLOOKUP(AX30,Accueil!$V$17:$V$22,1,0)),1,0)</f>
        <v>0</v>
      </c>
      <c r="FB30" s="187">
        <f>IF(ISERROR(VLOOKUP(AY30,Accueil!$V$17:$V$22,1,0)),1,0)</f>
        <v>0</v>
      </c>
      <c r="FC30" s="187">
        <f>IF(ISERROR(VLOOKUP(AZ30,Accueil!$V$17:$V$22,1,0)),1,0)</f>
        <v>0</v>
      </c>
      <c r="FD30" s="187">
        <f>IF(ISERROR(VLOOKUP(BA30,Accueil!$V$17:$V$22,1,0)),1,0)</f>
        <v>0</v>
      </c>
      <c r="FE30" s="187">
        <f>IF(ISERROR(VLOOKUP(BB30,Accueil!$V$17:$V$22,1,0)),1,0)</f>
        <v>0</v>
      </c>
      <c r="FF30" s="187">
        <f>IF(ISERROR(VLOOKUP(BC30,Accueil!$V$17:$V$22,1,0)),1,0)</f>
        <v>0</v>
      </c>
      <c r="FG30" s="187">
        <f>IF(ISERROR(VLOOKUP(BD30,Accueil!$V$17:$V$22,1,0)),1,0)</f>
        <v>0</v>
      </c>
      <c r="FH30" s="187">
        <f>IF(ISERROR(VLOOKUP(BE30,Accueil!$V$17:$V$22,1,0)),1,0)</f>
        <v>0</v>
      </c>
      <c r="FI30" s="187">
        <f>IF(ISERROR(VLOOKUP(BF30,Accueil!$V$17:$V$22,1,0)),1,0)</f>
        <v>0</v>
      </c>
      <c r="FJ30" s="187">
        <f>IF(ISERROR(VLOOKUP(BG30,Accueil!$V$17:$V$22,1,0)),1,0)</f>
        <v>0</v>
      </c>
      <c r="FK30" s="187">
        <f>IF(ISERROR(VLOOKUP(BH30,Accueil!$V$17:$V$22,1,0)),1,0)</f>
        <v>0</v>
      </c>
      <c r="FL30" s="187">
        <f>IF(ISERROR(VLOOKUP(BI30,Accueil!$V$17:$V$22,1,0)),1,0)</f>
        <v>0</v>
      </c>
      <c r="FM30" s="187">
        <f>IF(ISERROR(VLOOKUP(BJ30,Accueil!$V$17:$V$22,1,0)),1,0)</f>
        <v>0</v>
      </c>
      <c r="FN30" s="187">
        <f>IF(ISERROR(VLOOKUP(BK30,Accueil!$V$17:$V$22,1,0)),1,0)</f>
        <v>0</v>
      </c>
      <c r="FO30" s="187">
        <f>IF(ISERROR(VLOOKUP(BL30,Accueil!$V$17:$V$22,1,0)),1,0)</f>
        <v>0</v>
      </c>
      <c r="FP30" s="187">
        <f>IF(ISERROR(VLOOKUP(BM30,Accueil!$V$17:$V$22,1,0)),1,0)</f>
        <v>0</v>
      </c>
      <c r="FQ30" s="187">
        <f>IF(ISERROR(VLOOKUP(BN30,Accueil!$V$17:$V$22,1,0)),1,0)</f>
        <v>0</v>
      </c>
      <c r="FR30" s="187">
        <f>IF(ISERROR(VLOOKUP(BO30,Accueil!$V$17:$V$22,1,0)),1,0)</f>
        <v>0</v>
      </c>
      <c r="FS30" s="187">
        <f>IF(ISERROR(VLOOKUP(BP30,Accueil!$V$17:$V$22,1,0)),1,0)</f>
        <v>0</v>
      </c>
      <c r="FT30" s="187">
        <f>IF(ISERROR(VLOOKUP(BQ30,Accueil!$V$17:$V$22,1,0)),1,0)</f>
        <v>0</v>
      </c>
      <c r="FU30" s="187">
        <f>IF(ISERROR(VLOOKUP(BR30,Accueil!$V$17:$V$22,1,0)),1,0)</f>
        <v>0</v>
      </c>
      <c r="FV30" s="187">
        <f>IF(ISERROR(VLOOKUP(BS30,Accueil!$V$17:$V$22,1,0)),1,0)</f>
        <v>0</v>
      </c>
      <c r="FW30" s="187">
        <f>IF(ISERROR(VLOOKUP(BT30,Accueil!$V$17:$V$22,1,0)),1,0)</f>
        <v>0</v>
      </c>
      <c r="FX30" s="187">
        <f>IF(ISERROR(VLOOKUP(BU30,Accueil!$V$17:$V$22,1,0)),1,0)</f>
        <v>0</v>
      </c>
      <c r="FY30" s="187">
        <f>IF(ISERROR(VLOOKUP(BV30,Accueil!$V$17:$V$22,1,0)),1,0)</f>
        <v>0</v>
      </c>
      <c r="FZ30" s="187">
        <f>IF(ISERROR(VLOOKUP(BW30,Accueil!$V$17:$V$22,1,0)),1,0)</f>
        <v>0</v>
      </c>
      <c r="GA30" s="187">
        <f>IF(ISERROR(VLOOKUP(BX30,Accueil!$V$17:$V$22,1,0)),1,0)</f>
        <v>0</v>
      </c>
      <c r="GB30" s="187">
        <f>IF(ISERROR(VLOOKUP(BY30,Accueil!$V$17:$V$22,1,0)),1,0)</f>
        <v>0</v>
      </c>
      <c r="GC30" s="187">
        <f>IF(ISERROR(VLOOKUP(BZ30,Accueil!$V$17:$V$22,1,0)),1,0)</f>
        <v>0</v>
      </c>
      <c r="GD30" s="187">
        <f>IF(ISERROR(VLOOKUP(CA30,Accueil!$V$17:$V$22,1,0)),1,0)</f>
        <v>0</v>
      </c>
      <c r="GE30" s="187">
        <f>IF(ISERROR(VLOOKUP(CB30,Accueil!$V$17:$V$22,1,0)),1,0)</f>
        <v>0</v>
      </c>
      <c r="GF30" s="187">
        <f>IF(ISERROR(VLOOKUP(CC30,Accueil!$V$17:$V$22,1,0)),1,0)</f>
        <v>0</v>
      </c>
      <c r="GG30" s="187">
        <f>IF(ISERROR(VLOOKUP(CD30,Accueil!$V$17:$V$22,1,0)),1,0)</f>
        <v>0</v>
      </c>
      <c r="GH30" s="187">
        <f>IF(ISERROR(VLOOKUP(CE30,Accueil!$V$17:$V$22,1,0)),1,0)</f>
        <v>0</v>
      </c>
      <c r="GI30" s="187">
        <f>IF(ISERROR(VLOOKUP(CF30,Accueil!$V$17:$V$22,1,0)),1,0)</f>
        <v>0</v>
      </c>
      <c r="GJ30" s="187">
        <f>IF(ISERROR(VLOOKUP(CG30,Accueil!$V$17:$V$22,1,0)),1,0)</f>
        <v>0</v>
      </c>
      <c r="GK30" s="187">
        <f>IF(ISERROR(VLOOKUP(CH30,Accueil!$V$17:$V$22,1,0)),1,0)</f>
        <v>0</v>
      </c>
      <c r="GL30" s="187">
        <f>IF(ISERROR(VLOOKUP(CI30,Accueil!$V$17:$V$22,1,0)),1,0)</f>
        <v>0</v>
      </c>
      <c r="GM30" s="187">
        <f>IF(ISERROR(VLOOKUP(CJ30,Accueil!$V$17:$V$22,1,0)),1,0)</f>
        <v>0</v>
      </c>
      <c r="GN30" s="187">
        <f>IF(ISERROR(VLOOKUP(CK30,Accueil!$V$17:$V$22,1,0)),1,0)</f>
        <v>0</v>
      </c>
      <c r="GO30" s="187">
        <f>IF(ISERROR(VLOOKUP(CL30,Accueil!$V$17:$V$22,1,0)),1,0)</f>
        <v>0</v>
      </c>
      <c r="GP30" s="187">
        <f>IF(ISERROR(VLOOKUP(CM30,Accueil!$V$17:$V$22,1,0)),1,0)</f>
        <v>0</v>
      </c>
      <c r="GQ30" s="187">
        <f>IF(ISERROR(VLOOKUP(CN30,Accueil!$V$17:$V$22,1,0)),1,0)</f>
        <v>0</v>
      </c>
      <c r="GR30" s="187">
        <f>IF(ISERROR(VLOOKUP(CO30,Accueil!$V$17:$V$22,1,0)),1,0)</f>
        <v>0</v>
      </c>
      <c r="GS30" s="187">
        <f>IF(ISERROR(VLOOKUP(CP30,Accueil!$V$17:$V$22,1,0)),1,0)</f>
        <v>0</v>
      </c>
      <c r="GT30" s="187">
        <f>IF(ISERROR(VLOOKUP(CQ30,Accueil!$V$17:$V$22,1,0)),1,0)</f>
        <v>0</v>
      </c>
      <c r="GU30" s="187">
        <f>IF(ISERROR(VLOOKUP(CR30,Accueil!$V$17:$V$22,1,0)),1,0)</f>
        <v>0</v>
      </c>
      <c r="GV30" s="187">
        <f>IF(ISERROR(VLOOKUP(CS30,Accueil!$V$17:$V$22,1,0)),1,0)</f>
        <v>0</v>
      </c>
      <c r="GW30" s="187">
        <f>IF(ISERROR(VLOOKUP(CT30,Accueil!$V$17:$V$22,1,0)),1,0)</f>
        <v>0</v>
      </c>
      <c r="GX30" s="187">
        <f>IF(ISERROR(VLOOKUP(CU30,Accueil!$V$17:$V$22,1,0)),1,0)</f>
        <v>0</v>
      </c>
      <c r="GY30" s="187">
        <f>IF(ISERROR(VLOOKUP(CV30,Accueil!$V$17:$V$22,1,0)),1,0)</f>
        <v>0</v>
      </c>
      <c r="GZ30" s="187">
        <f>IF(ISERROR(VLOOKUP(CW30,Accueil!$V$17:$V$22,1,0)),1,0)</f>
        <v>0</v>
      </c>
      <c r="HA30" s="187">
        <f>IF(ISERROR(VLOOKUP(CX30,Accueil!$V$17:$V$22,1,0)),1,0)</f>
        <v>0</v>
      </c>
      <c r="HB30" s="187">
        <f>IF(ISERROR(VLOOKUP(CY30,Accueil!$V$17:$V$22,1,0)),1,0)</f>
        <v>0</v>
      </c>
      <c r="HC30" s="187">
        <f>IF(ISERROR(VLOOKUP(CZ30,Accueil!$V$17:$V$22,1,0)),1,0)</f>
        <v>0</v>
      </c>
      <c r="HD30" s="187">
        <f>IF(ISERROR(VLOOKUP(DA30,Accueil!$V$17:$V$22,1,0)),1,0)</f>
        <v>0</v>
      </c>
    </row>
    <row r="31" spans="1:212" ht="12.75" customHeight="1" x14ac:dyDescent="0.25">
      <c r="A31" s="336"/>
      <c r="B31" s="12">
        <v>23</v>
      </c>
      <c r="C31" s="29" t="str">
        <f>IF(Accueil!E35="","",Accueil!E35)</f>
        <v/>
      </c>
      <c r="D31" s="30" t="str">
        <f>IF(Accueil!F35="","",Accueil!F35)</f>
        <v/>
      </c>
      <c r="E31" s="103" t="str">
        <f t="shared" si="2"/>
        <v/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12">
        <v>23</v>
      </c>
      <c r="DC31" s="11" t="str">
        <f>IF(D31="","",COUNTIF(F31:DA31,Accueil!$AA$28)&amp;" / "&amp;COUNTIF($F$8:$DA$8,"&gt;0")-(COUNTIF(F31:DA31,Accueil!$AF$26)))</f>
        <v/>
      </c>
      <c r="DD31" s="130" t="str">
        <f>IF(D31="","",COUNTIF(F31:DA31,Accueil!$AA$26))</f>
        <v/>
      </c>
      <c r="DE31" s="130" t="str">
        <f>IF(D31="","",COUNTIF($F$8:$DA$8,"&gt;0")-(COUNTIF(F31:DA31,Accueil!$AF$26)))</f>
        <v/>
      </c>
      <c r="DF31" s="11" t="str">
        <f t="shared" si="3"/>
        <v/>
      </c>
      <c r="DG31" s="32" t="str">
        <f t="shared" si="5"/>
        <v/>
      </c>
      <c r="DH31" s="187">
        <f t="shared" si="4"/>
        <v>0</v>
      </c>
      <c r="DI31" s="187">
        <f>IF(ISERROR(VLOOKUP(F31,Accueil!$V$17:$V$22,1,0)),1,0)</f>
        <v>0</v>
      </c>
      <c r="DJ31" s="187">
        <f>IF(ISERROR(VLOOKUP(G31,Accueil!$V$17:$V$22,1,0)),1,0)</f>
        <v>0</v>
      </c>
      <c r="DK31" s="187">
        <f>IF(ISERROR(VLOOKUP(H31,Accueil!$V$17:$V$22,1,0)),1,0)</f>
        <v>0</v>
      </c>
      <c r="DL31" s="187">
        <f>IF(ISERROR(VLOOKUP(I31,Accueil!$V$17:$V$22,1,0)),1,0)</f>
        <v>0</v>
      </c>
      <c r="DM31" s="187">
        <f>IF(ISERROR(VLOOKUP(J31,Accueil!$V$17:$V$22,1,0)),1,0)</f>
        <v>0</v>
      </c>
      <c r="DN31" s="187">
        <f>IF(ISERROR(VLOOKUP(K31,Accueil!$V$17:$V$22,1,0)),1,0)</f>
        <v>0</v>
      </c>
      <c r="DO31" s="187">
        <f>IF(ISERROR(VLOOKUP(L31,Accueil!$V$17:$V$22,1,0)),1,0)</f>
        <v>0</v>
      </c>
      <c r="DP31" s="187">
        <f>IF(ISERROR(VLOOKUP(M31,Accueil!$V$17:$V$22,1,0)),1,0)</f>
        <v>0</v>
      </c>
      <c r="DQ31" s="187">
        <f>IF(ISERROR(VLOOKUP(N31,Accueil!$V$17:$V$22,1,0)),1,0)</f>
        <v>0</v>
      </c>
      <c r="DR31" s="187">
        <f>IF(ISERROR(VLOOKUP(O31,Accueil!$V$17:$V$22,1,0)),1,0)</f>
        <v>0</v>
      </c>
      <c r="DS31" s="187">
        <f>IF(ISERROR(VLOOKUP(P31,Accueil!$V$17:$V$22,1,0)),1,0)</f>
        <v>0</v>
      </c>
      <c r="DT31" s="187">
        <f>IF(ISERROR(VLOOKUP(Q31,Accueil!$V$17:$V$22,1,0)),1,0)</f>
        <v>0</v>
      </c>
      <c r="DU31" s="187">
        <f>IF(ISERROR(VLOOKUP(R31,Accueil!$V$17:$V$22,1,0)),1,0)</f>
        <v>0</v>
      </c>
      <c r="DV31" s="187">
        <f>IF(ISERROR(VLOOKUP(S31,Accueil!$V$17:$V$22,1,0)),1,0)</f>
        <v>0</v>
      </c>
      <c r="DW31" s="187">
        <f>IF(ISERROR(VLOOKUP(T31,Accueil!$V$17:$V$22,1,0)),1,0)</f>
        <v>0</v>
      </c>
      <c r="DX31" s="187">
        <f>IF(ISERROR(VLOOKUP(U31,Accueil!$V$17:$V$22,1,0)),1,0)</f>
        <v>0</v>
      </c>
      <c r="DY31" s="187">
        <f>IF(ISERROR(VLOOKUP(V31,Accueil!$V$17:$V$22,1,0)),1,0)</f>
        <v>0</v>
      </c>
      <c r="DZ31" s="187">
        <f>IF(ISERROR(VLOOKUP(W31,Accueil!$V$17:$V$22,1,0)),1,0)</f>
        <v>0</v>
      </c>
      <c r="EA31" s="187">
        <f>IF(ISERROR(VLOOKUP(X31,Accueil!$V$17:$V$22,1,0)),1,0)</f>
        <v>0</v>
      </c>
      <c r="EB31" s="187">
        <f>IF(ISERROR(VLOOKUP(Y31,Accueil!$V$17:$V$22,1,0)),1,0)</f>
        <v>0</v>
      </c>
      <c r="EC31" s="187">
        <f>IF(ISERROR(VLOOKUP(Z31,Accueil!$V$17:$V$22,1,0)),1,0)</f>
        <v>0</v>
      </c>
      <c r="ED31" s="187">
        <f>IF(ISERROR(VLOOKUP(AA31,Accueil!$V$17:$V$22,1,0)),1,0)</f>
        <v>0</v>
      </c>
      <c r="EE31" s="187">
        <f>IF(ISERROR(VLOOKUP(AB31,Accueil!$V$17:$V$22,1,0)),1,0)</f>
        <v>0</v>
      </c>
      <c r="EF31" s="187">
        <f>IF(ISERROR(VLOOKUP(AC31,Accueil!$V$17:$V$22,1,0)),1,0)</f>
        <v>0</v>
      </c>
      <c r="EG31" s="187">
        <f>IF(ISERROR(VLOOKUP(AD31,Accueil!$V$17:$V$22,1,0)),1,0)</f>
        <v>0</v>
      </c>
      <c r="EH31" s="187">
        <f>IF(ISERROR(VLOOKUP(AE31,Accueil!$V$17:$V$22,1,0)),1,0)</f>
        <v>0</v>
      </c>
      <c r="EI31" s="187">
        <f>IF(ISERROR(VLOOKUP(AF31,Accueil!$V$17:$V$22,1,0)),1,0)</f>
        <v>0</v>
      </c>
      <c r="EJ31" s="187">
        <f>IF(ISERROR(VLOOKUP(AG31,Accueil!$V$17:$V$22,1,0)),1,0)</f>
        <v>0</v>
      </c>
      <c r="EK31" s="187">
        <f>IF(ISERROR(VLOOKUP(AH31,Accueil!$V$17:$V$22,1,0)),1,0)</f>
        <v>0</v>
      </c>
      <c r="EL31" s="187">
        <f>IF(ISERROR(VLOOKUP(AI31,Accueil!$V$17:$V$22,1,0)),1,0)</f>
        <v>0</v>
      </c>
      <c r="EM31" s="187">
        <f>IF(ISERROR(VLOOKUP(AJ31,Accueil!$V$17:$V$22,1,0)),1,0)</f>
        <v>0</v>
      </c>
      <c r="EN31" s="187">
        <f>IF(ISERROR(VLOOKUP(AK31,Accueil!$V$17:$V$22,1,0)),1,0)</f>
        <v>0</v>
      </c>
      <c r="EO31" s="187">
        <f>IF(ISERROR(VLOOKUP(AL31,Accueil!$V$17:$V$22,1,0)),1,0)</f>
        <v>0</v>
      </c>
      <c r="EP31" s="187">
        <f>IF(ISERROR(VLOOKUP(AM31,Accueil!$V$17:$V$22,1,0)),1,0)</f>
        <v>0</v>
      </c>
      <c r="EQ31" s="187">
        <f>IF(ISERROR(VLOOKUP(AN31,Accueil!$V$17:$V$22,1,0)),1,0)</f>
        <v>0</v>
      </c>
      <c r="ER31" s="187">
        <f>IF(ISERROR(VLOOKUP(AO31,Accueil!$V$17:$V$22,1,0)),1,0)</f>
        <v>0</v>
      </c>
      <c r="ES31" s="187">
        <f>IF(ISERROR(VLOOKUP(AP31,Accueil!$V$17:$V$22,1,0)),1,0)</f>
        <v>0</v>
      </c>
      <c r="ET31" s="187">
        <f>IF(ISERROR(VLOOKUP(AQ31,Accueil!$V$17:$V$22,1,0)),1,0)</f>
        <v>0</v>
      </c>
      <c r="EU31" s="187">
        <f>IF(ISERROR(VLOOKUP(AR31,Accueil!$V$17:$V$22,1,0)),1,0)</f>
        <v>0</v>
      </c>
      <c r="EV31" s="187">
        <f>IF(ISERROR(VLOOKUP(AS31,Accueil!$V$17:$V$22,1,0)),1,0)</f>
        <v>0</v>
      </c>
      <c r="EW31" s="187">
        <f>IF(ISERROR(VLOOKUP(AT31,Accueil!$V$17:$V$22,1,0)),1,0)</f>
        <v>0</v>
      </c>
      <c r="EX31" s="187">
        <f>IF(ISERROR(VLOOKUP(AU31,Accueil!$V$17:$V$22,1,0)),1,0)</f>
        <v>0</v>
      </c>
      <c r="EY31" s="187">
        <f>IF(ISERROR(VLOOKUP(AV31,Accueil!$V$17:$V$22,1,0)),1,0)</f>
        <v>0</v>
      </c>
      <c r="EZ31" s="187">
        <f>IF(ISERROR(VLOOKUP(AW31,Accueil!$V$17:$V$22,1,0)),1,0)</f>
        <v>0</v>
      </c>
      <c r="FA31" s="187">
        <f>IF(ISERROR(VLOOKUP(AX31,Accueil!$V$17:$V$22,1,0)),1,0)</f>
        <v>0</v>
      </c>
      <c r="FB31" s="187">
        <f>IF(ISERROR(VLOOKUP(AY31,Accueil!$V$17:$V$22,1,0)),1,0)</f>
        <v>0</v>
      </c>
      <c r="FC31" s="187">
        <f>IF(ISERROR(VLOOKUP(AZ31,Accueil!$V$17:$V$22,1,0)),1,0)</f>
        <v>0</v>
      </c>
      <c r="FD31" s="187">
        <f>IF(ISERROR(VLOOKUP(BA31,Accueil!$V$17:$V$22,1,0)),1,0)</f>
        <v>0</v>
      </c>
      <c r="FE31" s="187">
        <f>IF(ISERROR(VLOOKUP(BB31,Accueil!$V$17:$V$22,1,0)),1,0)</f>
        <v>0</v>
      </c>
      <c r="FF31" s="187">
        <f>IF(ISERROR(VLOOKUP(BC31,Accueil!$V$17:$V$22,1,0)),1,0)</f>
        <v>0</v>
      </c>
      <c r="FG31" s="187">
        <f>IF(ISERROR(VLOOKUP(BD31,Accueil!$V$17:$V$22,1,0)),1,0)</f>
        <v>0</v>
      </c>
      <c r="FH31" s="187">
        <f>IF(ISERROR(VLOOKUP(BE31,Accueil!$V$17:$V$22,1,0)),1,0)</f>
        <v>0</v>
      </c>
      <c r="FI31" s="187">
        <f>IF(ISERROR(VLOOKUP(BF31,Accueil!$V$17:$V$22,1,0)),1,0)</f>
        <v>0</v>
      </c>
      <c r="FJ31" s="187">
        <f>IF(ISERROR(VLOOKUP(BG31,Accueil!$V$17:$V$22,1,0)),1,0)</f>
        <v>0</v>
      </c>
      <c r="FK31" s="187">
        <f>IF(ISERROR(VLOOKUP(BH31,Accueil!$V$17:$V$22,1,0)),1,0)</f>
        <v>0</v>
      </c>
      <c r="FL31" s="187">
        <f>IF(ISERROR(VLOOKUP(BI31,Accueil!$V$17:$V$22,1,0)),1,0)</f>
        <v>0</v>
      </c>
      <c r="FM31" s="187">
        <f>IF(ISERROR(VLOOKUP(BJ31,Accueil!$V$17:$V$22,1,0)),1,0)</f>
        <v>0</v>
      </c>
      <c r="FN31" s="187">
        <f>IF(ISERROR(VLOOKUP(BK31,Accueil!$V$17:$V$22,1,0)),1,0)</f>
        <v>0</v>
      </c>
      <c r="FO31" s="187">
        <f>IF(ISERROR(VLOOKUP(BL31,Accueil!$V$17:$V$22,1,0)),1,0)</f>
        <v>0</v>
      </c>
      <c r="FP31" s="187">
        <f>IF(ISERROR(VLOOKUP(BM31,Accueil!$V$17:$V$22,1,0)),1,0)</f>
        <v>0</v>
      </c>
      <c r="FQ31" s="187">
        <f>IF(ISERROR(VLOOKUP(BN31,Accueil!$V$17:$V$22,1,0)),1,0)</f>
        <v>0</v>
      </c>
      <c r="FR31" s="187">
        <f>IF(ISERROR(VLOOKUP(BO31,Accueil!$V$17:$V$22,1,0)),1,0)</f>
        <v>0</v>
      </c>
      <c r="FS31" s="187">
        <f>IF(ISERROR(VLOOKUP(BP31,Accueil!$V$17:$V$22,1,0)),1,0)</f>
        <v>0</v>
      </c>
      <c r="FT31" s="187">
        <f>IF(ISERROR(VLOOKUP(BQ31,Accueil!$V$17:$V$22,1,0)),1,0)</f>
        <v>0</v>
      </c>
      <c r="FU31" s="187">
        <f>IF(ISERROR(VLOOKUP(BR31,Accueil!$V$17:$V$22,1,0)),1,0)</f>
        <v>0</v>
      </c>
      <c r="FV31" s="187">
        <f>IF(ISERROR(VLOOKUP(BS31,Accueil!$V$17:$V$22,1,0)),1,0)</f>
        <v>0</v>
      </c>
      <c r="FW31" s="187">
        <f>IF(ISERROR(VLOOKUP(BT31,Accueil!$V$17:$V$22,1,0)),1,0)</f>
        <v>0</v>
      </c>
      <c r="FX31" s="187">
        <f>IF(ISERROR(VLOOKUP(BU31,Accueil!$V$17:$V$22,1,0)),1,0)</f>
        <v>0</v>
      </c>
      <c r="FY31" s="187">
        <f>IF(ISERROR(VLOOKUP(BV31,Accueil!$V$17:$V$22,1,0)),1,0)</f>
        <v>0</v>
      </c>
      <c r="FZ31" s="187">
        <f>IF(ISERROR(VLOOKUP(BW31,Accueil!$V$17:$V$22,1,0)),1,0)</f>
        <v>0</v>
      </c>
      <c r="GA31" s="187">
        <f>IF(ISERROR(VLOOKUP(BX31,Accueil!$V$17:$V$22,1,0)),1,0)</f>
        <v>0</v>
      </c>
      <c r="GB31" s="187">
        <f>IF(ISERROR(VLOOKUP(BY31,Accueil!$V$17:$V$22,1,0)),1,0)</f>
        <v>0</v>
      </c>
      <c r="GC31" s="187">
        <f>IF(ISERROR(VLOOKUP(BZ31,Accueil!$V$17:$V$22,1,0)),1,0)</f>
        <v>0</v>
      </c>
      <c r="GD31" s="187">
        <f>IF(ISERROR(VLOOKUP(CA31,Accueil!$V$17:$V$22,1,0)),1,0)</f>
        <v>0</v>
      </c>
      <c r="GE31" s="187">
        <f>IF(ISERROR(VLOOKUP(CB31,Accueil!$V$17:$V$22,1,0)),1,0)</f>
        <v>0</v>
      </c>
      <c r="GF31" s="187">
        <f>IF(ISERROR(VLOOKUP(CC31,Accueil!$V$17:$V$22,1,0)),1,0)</f>
        <v>0</v>
      </c>
      <c r="GG31" s="187">
        <f>IF(ISERROR(VLOOKUP(CD31,Accueil!$V$17:$V$22,1,0)),1,0)</f>
        <v>0</v>
      </c>
      <c r="GH31" s="187">
        <f>IF(ISERROR(VLOOKUP(CE31,Accueil!$V$17:$V$22,1,0)),1,0)</f>
        <v>0</v>
      </c>
      <c r="GI31" s="187">
        <f>IF(ISERROR(VLOOKUP(CF31,Accueil!$V$17:$V$22,1,0)),1,0)</f>
        <v>0</v>
      </c>
      <c r="GJ31" s="187">
        <f>IF(ISERROR(VLOOKUP(CG31,Accueil!$V$17:$V$22,1,0)),1,0)</f>
        <v>0</v>
      </c>
      <c r="GK31" s="187">
        <f>IF(ISERROR(VLOOKUP(CH31,Accueil!$V$17:$V$22,1,0)),1,0)</f>
        <v>0</v>
      </c>
      <c r="GL31" s="187">
        <f>IF(ISERROR(VLOOKUP(CI31,Accueil!$V$17:$V$22,1,0)),1,0)</f>
        <v>0</v>
      </c>
      <c r="GM31" s="187">
        <f>IF(ISERROR(VLOOKUP(CJ31,Accueil!$V$17:$V$22,1,0)),1,0)</f>
        <v>0</v>
      </c>
      <c r="GN31" s="187">
        <f>IF(ISERROR(VLOOKUP(CK31,Accueil!$V$17:$V$22,1,0)),1,0)</f>
        <v>0</v>
      </c>
      <c r="GO31" s="187">
        <f>IF(ISERROR(VLOOKUP(CL31,Accueil!$V$17:$V$22,1,0)),1,0)</f>
        <v>0</v>
      </c>
      <c r="GP31" s="187">
        <f>IF(ISERROR(VLOOKUP(CM31,Accueil!$V$17:$V$22,1,0)),1,0)</f>
        <v>0</v>
      </c>
      <c r="GQ31" s="187">
        <f>IF(ISERROR(VLOOKUP(CN31,Accueil!$V$17:$V$22,1,0)),1,0)</f>
        <v>0</v>
      </c>
      <c r="GR31" s="187">
        <f>IF(ISERROR(VLOOKUP(CO31,Accueil!$V$17:$V$22,1,0)),1,0)</f>
        <v>0</v>
      </c>
      <c r="GS31" s="187">
        <f>IF(ISERROR(VLOOKUP(CP31,Accueil!$V$17:$V$22,1,0)),1,0)</f>
        <v>0</v>
      </c>
      <c r="GT31" s="187">
        <f>IF(ISERROR(VLOOKUP(CQ31,Accueil!$V$17:$V$22,1,0)),1,0)</f>
        <v>0</v>
      </c>
      <c r="GU31" s="187">
        <f>IF(ISERROR(VLOOKUP(CR31,Accueil!$V$17:$V$22,1,0)),1,0)</f>
        <v>0</v>
      </c>
      <c r="GV31" s="187">
        <f>IF(ISERROR(VLOOKUP(CS31,Accueil!$V$17:$V$22,1,0)),1,0)</f>
        <v>0</v>
      </c>
      <c r="GW31" s="187">
        <f>IF(ISERROR(VLOOKUP(CT31,Accueil!$V$17:$V$22,1,0)),1,0)</f>
        <v>0</v>
      </c>
      <c r="GX31" s="187">
        <f>IF(ISERROR(VLOOKUP(CU31,Accueil!$V$17:$V$22,1,0)),1,0)</f>
        <v>0</v>
      </c>
      <c r="GY31" s="187">
        <f>IF(ISERROR(VLOOKUP(CV31,Accueil!$V$17:$V$22,1,0)),1,0)</f>
        <v>0</v>
      </c>
      <c r="GZ31" s="187">
        <f>IF(ISERROR(VLOOKUP(CW31,Accueil!$V$17:$V$22,1,0)),1,0)</f>
        <v>0</v>
      </c>
      <c r="HA31" s="187">
        <f>IF(ISERROR(VLOOKUP(CX31,Accueil!$V$17:$V$22,1,0)),1,0)</f>
        <v>0</v>
      </c>
      <c r="HB31" s="187">
        <f>IF(ISERROR(VLOOKUP(CY31,Accueil!$V$17:$V$22,1,0)),1,0)</f>
        <v>0</v>
      </c>
      <c r="HC31" s="187">
        <f>IF(ISERROR(VLOOKUP(CZ31,Accueil!$V$17:$V$22,1,0)),1,0)</f>
        <v>0</v>
      </c>
      <c r="HD31" s="187">
        <f>IF(ISERROR(VLOOKUP(DA31,Accueil!$V$17:$V$22,1,0)),1,0)</f>
        <v>0</v>
      </c>
    </row>
    <row r="32" spans="1:212" ht="12.75" customHeight="1" x14ac:dyDescent="0.25">
      <c r="A32" s="336"/>
      <c r="B32" s="12">
        <v>24</v>
      </c>
      <c r="C32" s="29" t="str">
        <f>IF(Accueil!E36="","",Accueil!E36)</f>
        <v/>
      </c>
      <c r="D32" s="30" t="str">
        <f>IF(Accueil!F36="","",Accueil!F36)</f>
        <v/>
      </c>
      <c r="E32" s="103" t="str">
        <f t="shared" si="2"/>
        <v/>
      </c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12">
        <v>24</v>
      </c>
      <c r="DC32" s="11" t="str">
        <f>IF(D32="","",COUNTIF(F32:DA32,Accueil!$AA$28)&amp;" / "&amp;COUNTIF($F$8:$DA$8,"&gt;0")-(COUNTIF(F32:DA32,Accueil!$AF$26)))</f>
        <v/>
      </c>
      <c r="DD32" s="130" t="str">
        <f>IF(D32="","",COUNTIF(F32:DA32,Accueil!$AA$26))</f>
        <v/>
      </c>
      <c r="DE32" s="130" t="str">
        <f>IF(D32="","",COUNTIF($F$8:$DA$8,"&gt;0")-(COUNTIF(F32:DA32,Accueil!$AF$26)))</f>
        <v/>
      </c>
      <c r="DF32" s="11" t="str">
        <f t="shared" si="3"/>
        <v/>
      </c>
      <c r="DG32" s="32" t="str">
        <f t="shared" si="5"/>
        <v/>
      </c>
      <c r="DH32" s="187">
        <f t="shared" si="4"/>
        <v>0</v>
      </c>
      <c r="DI32" s="187">
        <f>IF(ISERROR(VLOOKUP(F32,Accueil!$V$17:$V$22,1,0)),1,0)</f>
        <v>0</v>
      </c>
      <c r="DJ32" s="187">
        <f>IF(ISERROR(VLOOKUP(G32,Accueil!$V$17:$V$22,1,0)),1,0)</f>
        <v>0</v>
      </c>
      <c r="DK32" s="187">
        <f>IF(ISERROR(VLOOKUP(H32,Accueil!$V$17:$V$22,1,0)),1,0)</f>
        <v>0</v>
      </c>
      <c r="DL32" s="187">
        <f>IF(ISERROR(VLOOKUP(I32,Accueil!$V$17:$V$22,1,0)),1,0)</f>
        <v>0</v>
      </c>
      <c r="DM32" s="187">
        <f>IF(ISERROR(VLOOKUP(J32,Accueil!$V$17:$V$22,1,0)),1,0)</f>
        <v>0</v>
      </c>
      <c r="DN32" s="187">
        <f>IF(ISERROR(VLOOKUP(K32,Accueil!$V$17:$V$22,1,0)),1,0)</f>
        <v>0</v>
      </c>
      <c r="DO32" s="187">
        <f>IF(ISERROR(VLOOKUP(L32,Accueil!$V$17:$V$22,1,0)),1,0)</f>
        <v>0</v>
      </c>
      <c r="DP32" s="187">
        <f>IF(ISERROR(VLOOKUP(M32,Accueil!$V$17:$V$22,1,0)),1,0)</f>
        <v>0</v>
      </c>
      <c r="DQ32" s="187">
        <f>IF(ISERROR(VLOOKUP(N32,Accueil!$V$17:$V$22,1,0)),1,0)</f>
        <v>0</v>
      </c>
      <c r="DR32" s="187">
        <f>IF(ISERROR(VLOOKUP(O32,Accueil!$V$17:$V$22,1,0)),1,0)</f>
        <v>0</v>
      </c>
      <c r="DS32" s="187">
        <f>IF(ISERROR(VLOOKUP(P32,Accueil!$V$17:$V$22,1,0)),1,0)</f>
        <v>0</v>
      </c>
      <c r="DT32" s="187">
        <f>IF(ISERROR(VLOOKUP(Q32,Accueil!$V$17:$V$22,1,0)),1,0)</f>
        <v>0</v>
      </c>
      <c r="DU32" s="187">
        <f>IF(ISERROR(VLOOKUP(R32,Accueil!$V$17:$V$22,1,0)),1,0)</f>
        <v>0</v>
      </c>
      <c r="DV32" s="187">
        <f>IF(ISERROR(VLOOKUP(S32,Accueil!$V$17:$V$22,1,0)),1,0)</f>
        <v>0</v>
      </c>
      <c r="DW32" s="187">
        <f>IF(ISERROR(VLOOKUP(T32,Accueil!$V$17:$V$22,1,0)),1,0)</f>
        <v>0</v>
      </c>
      <c r="DX32" s="187">
        <f>IF(ISERROR(VLOOKUP(U32,Accueil!$V$17:$V$22,1,0)),1,0)</f>
        <v>0</v>
      </c>
      <c r="DY32" s="187">
        <f>IF(ISERROR(VLOOKUP(V32,Accueil!$V$17:$V$22,1,0)),1,0)</f>
        <v>0</v>
      </c>
      <c r="DZ32" s="187">
        <f>IF(ISERROR(VLOOKUP(W32,Accueil!$V$17:$V$22,1,0)),1,0)</f>
        <v>0</v>
      </c>
      <c r="EA32" s="187">
        <f>IF(ISERROR(VLOOKUP(X32,Accueil!$V$17:$V$22,1,0)),1,0)</f>
        <v>0</v>
      </c>
      <c r="EB32" s="187">
        <f>IF(ISERROR(VLOOKUP(Y32,Accueil!$V$17:$V$22,1,0)),1,0)</f>
        <v>0</v>
      </c>
      <c r="EC32" s="187">
        <f>IF(ISERROR(VLOOKUP(Z32,Accueil!$V$17:$V$22,1,0)),1,0)</f>
        <v>0</v>
      </c>
      <c r="ED32" s="187">
        <f>IF(ISERROR(VLOOKUP(AA32,Accueil!$V$17:$V$22,1,0)),1,0)</f>
        <v>0</v>
      </c>
      <c r="EE32" s="187">
        <f>IF(ISERROR(VLOOKUP(AB32,Accueil!$V$17:$V$22,1,0)),1,0)</f>
        <v>0</v>
      </c>
      <c r="EF32" s="187">
        <f>IF(ISERROR(VLOOKUP(AC32,Accueil!$V$17:$V$22,1,0)),1,0)</f>
        <v>0</v>
      </c>
      <c r="EG32" s="187">
        <f>IF(ISERROR(VLOOKUP(AD32,Accueil!$V$17:$V$22,1,0)),1,0)</f>
        <v>0</v>
      </c>
      <c r="EH32" s="187">
        <f>IF(ISERROR(VLOOKUP(AE32,Accueil!$V$17:$V$22,1,0)),1,0)</f>
        <v>0</v>
      </c>
      <c r="EI32" s="187">
        <f>IF(ISERROR(VLOOKUP(AF32,Accueil!$V$17:$V$22,1,0)),1,0)</f>
        <v>0</v>
      </c>
      <c r="EJ32" s="187">
        <f>IF(ISERROR(VLOOKUP(AG32,Accueil!$V$17:$V$22,1,0)),1,0)</f>
        <v>0</v>
      </c>
      <c r="EK32" s="187">
        <f>IF(ISERROR(VLOOKUP(AH32,Accueil!$V$17:$V$22,1,0)),1,0)</f>
        <v>0</v>
      </c>
      <c r="EL32" s="187">
        <f>IF(ISERROR(VLOOKUP(AI32,Accueil!$V$17:$V$22,1,0)),1,0)</f>
        <v>0</v>
      </c>
      <c r="EM32" s="187">
        <f>IF(ISERROR(VLOOKUP(AJ32,Accueil!$V$17:$V$22,1,0)),1,0)</f>
        <v>0</v>
      </c>
      <c r="EN32" s="187">
        <f>IF(ISERROR(VLOOKUP(AK32,Accueil!$V$17:$V$22,1,0)),1,0)</f>
        <v>0</v>
      </c>
      <c r="EO32" s="187">
        <f>IF(ISERROR(VLOOKUP(AL32,Accueil!$V$17:$V$22,1,0)),1,0)</f>
        <v>0</v>
      </c>
      <c r="EP32" s="187">
        <f>IF(ISERROR(VLOOKUP(AM32,Accueil!$V$17:$V$22,1,0)),1,0)</f>
        <v>0</v>
      </c>
      <c r="EQ32" s="187">
        <f>IF(ISERROR(VLOOKUP(AN32,Accueil!$V$17:$V$22,1,0)),1,0)</f>
        <v>0</v>
      </c>
      <c r="ER32" s="187">
        <f>IF(ISERROR(VLOOKUP(AO32,Accueil!$V$17:$V$22,1,0)),1,0)</f>
        <v>0</v>
      </c>
      <c r="ES32" s="187">
        <f>IF(ISERROR(VLOOKUP(AP32,Accueil!$V$17:$V$22,1,0)),1,0)</f>
        <v>0</v>
      </c>
      <c r="ET32" s="187">
        <f>IF(ISERROR(VLOOKUP(AQ32,Accueil!$V$17:$V$22,1,0)),1,0)</f>
        <v>0</v>
      </c>
      <c r="EU32" s="187">
        <f>IF(ISERROR(VLOOKUP(AR32,Accueil!$V$17:$V$22,1,0)),1,0)</f>
        <v>0</v>
      </c>
      <c r="EV32" s="187">
        <f>IF(ISERROR(VLOOKUP(AS32,Accueil!$V$17:$V$22,1,0)),1,0)</f>
        <v>0</v>
      </c>
      <c r="EW32" s="187">
        <f>IF(ISERROR(VLOOKUP(AT32,Accueil!$V$17:$V$22,1,0)),1,0)</f>
        <v>0</v>
      </c>
      <c r="EX32" s="187">
        <f>IF(ISERROR(VLOOKUP(AU32,Accueil!$V$17:$V$22,1,0)),1,0)</f>
        <v>0</v>
      </c>
      <c r="EY32" s="187">
        <f>IF(ISERROR(VLOOKUP(AV32,Accueil!$V$17:$V$22,1,0)),1,0)</f>
        <v>0</v>
      </c>
      <c r="EZ32" s="187">
        <f>IF(ISERROR(VLOOKUP(AW32,Accueil!$V$17:$V$22,1,0)),1,0)</f>
        <v>0</v>
      </c>
      <c r="FA32" s="187">
        <f>IF(ISERROR(VLOOKUP(AX32,Accueil!$V$17:$V$22,1,0)),1,0)</f>
        <v>0</v>
      </c>
      <c r="FB32" s="187">
        <f>IF(ISERROR(VLOOKUP(AY32,Accueil!$V$17:$V$22,1,0)),1,0)</f>
        <v>0</v>
      </c>
      <c r="FC32" s="187">
        <f>IF(ISERROR(VLOOKUP(AZ32,Accueil!$V$17:$V$22,1,0)),1,0)</f>
        <v>0</v>
      </c>
      <c r="FD32" s="187">
        <f>IF(ISERROR(VLOOKUP(BA32,Accueil!$V$17:$V$22,1,0)),1,0)</f>
        <v>0</v>
      </c>
      <c r="FE32" s="187">
        <f>IF(ISERROR(VLOOKUP(BB32,Accueil!$V$17:$V$22,1,0)),1,0)</f>
        <v>0</v>
      </c>
      <c r="FF32" s="187">
        <f>IF(ISERROR(VLOOKUP(BC32,Accueil!$V$17:$V$22,1,0)),1,0)</f>
        <v>0</v>
      </c>
      <c r="FG32" s="187">
        <f>IF(ISERROR(VLOOKUP(BD32,Accueil!$V$17:$V$22,1,0)),1,0)</f>
        <v>0</v>
      </c>
      <c r="FH32" s="187">
        <f>IF(ISERROR(VLOOKUP(BE32,Accueil!$V$17:$V$22,1,0)),1,0)</f>
        <v>0</v>
      </c>
      <c r="FI32" s="187">
        <f>IF(ISERROR(VLOOKUP(BF32,Accueil!$V$17:$V$22,1,0)),1,0)</f>
        <v>0</v>
      </c>
      <c r="FJ32" s="187">
        <f>IF(ISERROR(VLOOKUP(BG32,Accueil!$V$17:$V$22,1,0)),1,0)</f>
        <v>0</v>
      </c>
      <c r="FK32" s="187">
        <f>IF(ISERROR(VLOOKUP(BH32,Accueil!$V$17:$V$22,1,0)),1,0)</f>
        <v>0</v>
      </c>
      <c r="FL32" s="187">
        <f>IF(ISERROR(VLOOKUP(BI32,Accueil!$V$17:$V$22,1,0)),1,0)</f>
        <v>0</v>
      </c>
      <c r="FM32" s="187">
        <f>IF(ISERROR(VLOOKUP(BJ32,Accueil!$V$17:$V$22,1,0)),1,0)</f>
        <v>0</v>
      </c>
      <c r="FN32" s="187">
        <f>IF(ISERROR(VLOOKUP(BK32,Accueil!$V$17:$V$22,1,0)),1,0)</f>
        <v>0</v>
      </c>
      <c r="FO32" s="187">
        <f>IF(ISERROR(VLOOKUP(BL32,Accueil!$V$17:$V$22,1,0)),1,0)</f>
        <v>0</v>
      </c>
      <c r="FP32" s="187">
        <f>IF(ISERROR(VLOOKUP(BM32,Accueil!$V$17:$V$22,1,0)),1,0)</f>
        <v>0</v>
      </c>
      <c r="FQ32" s="187">
        <f>IF(ISERROR(VLOOKUP(BN32,Accueil!$V$17:$V$22,1,0)),1,0)</f>
        <v>0</v>
      </c>
      <c r="FR32" s="187">
        <f>IF(ISERROR(VLOOKUP(BO32,Accueil!$V$17:$V$22,1,0)),1,0)</f>
        <v>0</v>
      </c>
      <c r="FS32" s="187">
        <f>IF(ISERROR(VLOOKUP(BP32,Accueil!$V$17:$V$22,1,0)),1,0)</f>
        <v>0</v>
      </c>
      <c r="FT32" s="187">
        <f>IF(ISERROR(VLOOKUP(BQ32,Accueil!$V$17:$V$22,1,0)),1,0)</f>
        <v>0</v>
      </c>
      <c r="FU32" s="187">
        <f>IF(ISERROR(VLOOKUP(BR32,Accueil!$V$17:$V$22,1,0)),1,0)</f>
        <v>0</v>
      </c>
      <c r="FV32" s="187">
        <f>IF(ISERROR(VLOOKUP(BS32,Accueil!$V$17:$V$22,1,0)),1,0)</f>
        <v>0</v>
      </c>
      <c r="FW32" s="187">
        <f>IF(ISERROR(VLOOKUP(BT32,Accueil!$V$17:$V$22,1,0)),1,0)</f>
        <v>0</v>
      </c>
      <c r="FX32" s="187">
        <f>IF(ISERROR(VLOOKUP(BU32,Accueil!$V$17:$V$22,1,0)),1,0)</f>
        <v>0</v>
      </c>
      <c r="FY32" s="187">
        <f>IF(ISERROR(VLOOKUP(BV32,Accueil!$V$17:$V$22,1,0)),1,0)</f>
        <v>0</v>
      </c>
      <c r="FZ32" s="187">
        <f>IF(ISERROR(VLOOKUP(BW32,Accueil!$V$17:$V$22,1,0)),1,0)</f>
        <v>0</v>
      </c>
      <c r="GA32" s="187">
        <f>IF(ISERROR(VLOOKUP(BX32,Accueil!$V$17:$V$22,1,0)),1,0)</f>
        <v>0</v>
      </c>
      <c r="GB32" s="187">
        <f>IF(ISERROR(VLOOKUP(BY32,Accueil!$V$17:$V$22,1,0)),1,0)</f>
        <v>0</v>
      </c>
      <c r="GC32" s="187">
        <f>IF(ISERROR(VLOOKUP(BZ32,Accueil!$V$17:$V$22,1,0)),1,0)</f>
        <v>0</v>
      </c>
      <c r="GD32" s="187">
        <f>IF(ISERROR(VLOOKUP(CA32,Accueil!$V$17:$V$22,1,0)),1,0)</f>
        <v>0</v>
      </c>
      <c r="GE32" s="187">
        <f>IF(ISERROR(VLOOKUP(CB32,Accueil!$V$17:$V$22,1,0)),1,0)</f>
        <v>0</v>
      </c>
      <c r="GF32" s="187">
        <f>IF(ISERROR(VLOOKUP(CC32,Accueil!$V$17:$V$22,1,0)),1,0)</f>
        <v>0</v>
      </c>
      <c r="GG32" s="187">
        <f>IF(ISERROR(VLOOKUP(CD32,Accueil!$V$17:$V$22,1,0)),1,0)</f>
        <v>0</v>
      </c>
      <c r="GH32" s="187">
        <f>IF(ISERROR(VLOOKUP(CE32,Accueil!$V$17:$V$22,1,0)),1,0)</f>
        <v>0</v>
      </c>
      <c r="GI32" s="187">
        <f>IF(ISERROR(VLOOKUP(CF32,Accueil!$V$17:$V$22,1,0)),1,0)</f>
        <v>0</v>
      </c>
      <c r="GJ32" s="187">
        <f>IF(ISERROR(VLOOKUP(CG32,Accueil!$V$17:$V$22,1,0)),1,0)</f>
        <v>0</v>
      </c>
      <c r="GK32" s="187">
        <f>IF(ISERROR(VLOOKUP(CH32,Accueil!$V$17:$V$22,1,0)),1,0)</f>
        <v>0</v>
      </c>
      <c r="GL32" s="187">
        <f>IF(ISERROR(VLOOKUP(CI32,Accueil!$V$17:$V$22,1,0)),1,0)</f>
        <v>0</v>
      </c>
      <c r="GM32" s="187">
        <f>IF(ISERROR(VLOOKUP(CJ32,Accueil!$V$17:$V$22,1,0)),1,0)</f>
        <v>0</v>
      </c>
      <c r="GN32" s="187">
        <f>IF(ISERROR(VLOOKUP(CK32,Accueil!$V$17:$V$22,1,0)),1,0)</f>
        <v>0</v>
      </c>
      <c r="GO32" s="187">
        <f>IF(ISERROR(VLOOKUP(CL32,Accueil!$V$17:$V$22,1,0)),1,0)</f>
        <v>0</v>
      </c>
      <c r="GP32" s="187">
        <f>IF(ISERROR(VLOOKUP(CM32,Accueil!$V$17:$V$22,1,0)),1,0)</f>
        <v>0</v>
      </c>
      <c r="GQ32" s="187">
        <f>IF(ISERROR(VLOOKUP(CN32,Accueil!$V$17:$V$22,1,0)),1,0)</f>
        <v>0</v>
      </c>
      <c r="GR32" s="187">
        <f>IF(ISERROR(VLOOKUP(CO32,Accueil!$V$17:$V$22,1,0)),1,0)</f>
        <v>0</v>
      </c>
      <c r="GS32" s="187">
        <f>IF(ISERROR(VLOOKUP(CP32,Accueil!$V$17:$V$22,1,0)),1,0)</f>
        <v>0</v>
      </c>
      <c r="GT32" s="187">
        <f>IF(ISERROR(VLOOKUP(CQ32,Accueil!$V$17:$V$22,1,0)),1,0)</f>
        <v>0</v>
      </c>
      <c r="GU32" s="187">
        <f>IF(ISERROR(VLOOKUP(CR32,Accueil!$V$17:$V$22,1,0)),1,0)</f>
        <v>0</v>
      </c>
      <c r="GV32" s="187">
        <f>IF(ISERROR(VLOOKUP(CS32,Accueil!$V$17:$V$22,1,0)),1,0)</f>
        <v>0</v>
      </c>
      <c r="GW32" s="187">
        <f>IF(ISERROR(VLOOKUP(CT32,Accueil!$V$17:$V$22,1,0)),1,0)</f>
        <v>0</v>
      </c>
      <c r="GX32" s="187">
        <f>IF(ISERROR(VLOOKUP(CU32,Accueil!$V$17:$V$22,1,0)),1,0)</f>
        <v>0</v>
      </c>
      <c r="GY32" s="187">
        <f>IF(ISERROR(VLOOKUP(CV32,Accueil!$V$17:$V$22,1,0)),1,0)</f>
        <v>0</v>
      </c>
      <c r="GZ32" s="187">
        <f>IF(ISERROR(VLOOKUP(CW32,Accueil!$V$17:$V$22,1,0)),1,0)</f>
        <v>0</v>
      </c>
      <c r="HA32" s="187">
        <f>IF(ISERROR(VLOOKUP(CX32,Accueil!$V$17:$V$22,1,0)),1,0)</f>
        <v>0</v>
      </c>
      <c r="HB32" s="187">
        <f>IF(ISERROR(VLOOKUP(CY32,Accueil!$V$17:$V$22,1,0)),1,0)</f>
        <v>0</v>
      </c>
      <c r="HC32" s="187">
        <f>IF(ISERROR(VLOOKUP(CZ32,Accueil!$V$17:$V$22,1,0)),1,0)</f>
        <v>0</v>
      </c>
      <c r="HD32" s="187">
        <f>IF(ISERROR(VLOOKUP(DA32,Accueil!$V$17:$V$22,1,0)),1,0)</f>
        <v>0</v>
      </c>
    </row>
    <row r="33" spans="1:212" ht="12.75" customHeight="1" x14ac:dyDescent="0.25">
      <c r="A33" s="336"/>
      <c r="B33" s="12">
        <v>25</v>
      </c>
      <c r="C33" s="29" t="str">
        <f>IF(Accueil!E37="","",Accueil!E37)</f>
        <v/>
      </c>
      <c r="D33" s="30" t="str">
        <f>IF(Accueil!F37="","",Accueil!F37)</f>
        <v/>
      </c>
      <c r="E33" s="103" t="str">
        <f t="shared" si="2"/>
        <v/>
      </c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12">
        <v>25</v>
      </c>
      <c r="DC33" s="11" t="str">
        <f>IF(D33="","",COUNTIF(F33:DA33,Accueil!$AA$28)&amp;" / "&amp;COUNTIF($F$8:$DA$8,"&gt;0")-(COUNTIF(F33:DA33,Accueil!$AF$26)))</f>
        <v/>
      </c>
      <c r="DD33" s="130" t="str">
        <f>IF(D33="","",COUNTIF(F33:DA33,Accueil!$AA$26))</f>
        <v/>
      </c>
      <c r="DE33" s="130" t="str">
        <f>IF(D33="","",COUNTIF($F$8:$DA$8,"&gt;0")-(COUNTIF(F33:DA33,Accueil!$AF$26)))</f>
        <v/>
      </c>
      <c r="DF33" s="11" t="str">
        <f t="shared" si="3"/>
        <v/>
      </c>
      <c r="DG33" s="32" t="str">
        <f t="shared" si="5"/>
        <v/>
      </c>
      <c r="DH33" s="187">
        <f t="shared" si="4"/>
        <v>0</v>
      </c>
      <c r="DI33" s="187">
        <f>IF(ISERROR(VLOOKUP(F33,Accueil!$V$17:$V$22,1,0)),1,0)</f>
        <v>0</v>
      </c>
      <c r="DJ33" s="187">
        <f>IF(ISERROR(VLOOKUP(G33,Accueil!$V$17:$V$22,1,0)),1,0)</f>
        <v>0</v>
      </c>
      <c r="DK33" s="187">
        <f>IF(ISERROR(VLOOKUP(H33,Accueil!$V$17:$V$22,1,0)),1,0)</f>
        <v>0</v>
      </c>
      <c r="DL33" s="187">
        <f>IF(ISERROR(VLOOKUP(I33,Accueil!$V$17:$V$22,1,0)),1,0)</f>
        <v>0</v>
      </c>
      <c r="DM33" s="187">
        <f>IF(ISERROR(VLOOKUP(J33,Accueil!$V$17:$V$22,1,0)),1,0)</f>
        <v>0</v>
      </c>
      <c r="DN33" s="187">
        <f>IF(ISERROR(VLOOKUP(K33,Accueil!$V$17:$V$22,1,0)),1,0)</f>
        <v>0</v>
      </c>
      <c r="DO33" s="187">
        <f>IF(ISERROR(VLOOKUP(L33,Accueil!$V$17:$V$22,1,0)),1,0)</f>
        <v>0</v>
      </c>
      <c r="DP33" s="187">
        <f>IF(ISERROR(VLOOKUP(M33,Accueil!$V$17:$V$22,1,0)),1,0)</f>
        <v>0</v>
      </c>
      <c r="DQ33" s="187">
        <f>IF(ISERROR(VLOOKUP(N33,Accueil!$V$17:$V$22,1,0)),1,0)</f>
        <v>0</v>
      </c>
      <c r="DR33" s="187">
        <f>IF(ISERROR(VLOOKUP(O33,Accueil!$V$17:$V$22,1,0)),1,0)</f>
        <v>0</v>
      </c>
      <c r="DS33" s="187">
        <f>IF(ISERROR(VLOOKUP(P33,Accueil!$V$17:$V$22,1,0)),1,0)</f>
        <v>0</v>
      </c>
      <c r="DT33" s="187">
        <f>IF(ISERROR(VLOOKUP(Q33,Accueil!$V$17:$V$22,1,0)),1,0)</f>
        <v>0</v>
      </c>
      <c r="DU33" s="187">
        <f>IF(ISERROR(VLOOKUP(R33,Accueil!$V$17:$V$22,1,0)),1,0)</f>
        <v>0</v>
      </c>
      <c r="DV33" s="187">
        <f>IF(ISERROR(VLOOKUP(S33,Accueil!$V$17:$V$22,1,0)),1,0)</f>
        <v>0</v>
      </c>
      <c r="DW33" s="187">
        <f>IF(ISERROR(VLOOKUP(T33,Accueil!$V$17:$V$22,1,0)),1,0)</f>
        <v>0</v>
      </c>
      <c r="DX33" s="187">
        <f>IF(ISERROR(VLOOKUP(U33,Accueil!$V$17:$V$22,1,0)),1,0)</f>
        <v>0</v>
      </c>
      <c r="DY33" s="187">
        <f>IF(ISERROR(VLOOKUP(V33,Accueil!$V$17:$V$22,1,0)),1,0)</f>
        <v>0</v>
      </c>
      <c r="DZ33" s="187">
        <f>IF(ISERROR(VLOOKUP(W33,Accueil!$V$17:$V$22,1,0)),1,0)</f>
        <v>0</v>
      </c>
      <c r="EA33" s="187">
        <f>IF(ISERROR(VLOOKUP(X33,Accueil!$V$17:$V$22,1,0)),1,0)</f>
        <v>0</v>
      </c>
      <c r="EB33" s="187">
        <f>IF(ISERROR(VLOOKUP(Y33,Accueil!$V$17:$V$22,1,0)),1,0)</f>
        <v>0</v>
      </c>
      <c r="EC33" s="187">
        <f>IF(ISERROR(VLOOKUP(Z33,Accueil!$V$17:$V$22,1,0)),1,0)</f>
        <v>0</v>
      </c>
      <c r="ED33" s="187">
        <f>IF(ISERROR(VLOOKUP(AA33,Accueil!$V$17:$V$22,1,0)),1,0)</f>
        <v>0</v>
      </c>
      <c r="EE33" s="187">
        <f>IF(ISERROR(VLOOKUP(AB33,Accueil!$V$17:$V$22,1,0)),1,0)</f>
        <v>0</v>
      </c>
      <c r="EF33" s="187">
        <f>IF(ISERROR(VLOOKUP(AC33,Accueil!$V$17:$V$22,1,0)),1,0)</f>
        <v>0</v>
      </c>
      <c r="EG33" s="187">
        <f>IF(ISERROR(VLOOKUP(AD33,Accueil!$V$17:$V$22,1,0)),1,0)</f>
        <v>0</v>
      </c>
      <c r="EH33" s="187">
        <f>IF(ISERROR(VLOOKUP(AE33,Accueil!$V$17:$V$22,1,0)),1,0)</f>
        <v>0</v>
      </c>
      <c r="EI33" s="187">
        <f>IF(ISERROR(VLOOKUP(AF33,Accueil!$V$17:$V$22,1,0)),1,0)</f>
        <v>0</v>
      </c>
      <c r="EJ33" s="187">
        <f>IF(ISERROR(VLOOKUP(AG33,Accueil!$V$17:$V$22,1,0)),1,0)</f>
        <v>0</v>
      </c>
      <c r="EK33" s="187">
        <f>IF(ISERROR(VLOOKUP(AH33,Accueil!$V$17:$V$22,1,0)),1,0)</f>
        <v>0</v>
      </c>
      <c r="EL33" s="187">
        <f>IF(ISERROR(VLOOKUP(AI33,Accueil!$V$17:$V$22,1,0)),1,0)</f>
        <v>0</v>
      </c>
      <c r="EM33" s="187">
        <f>IF(ISERROR(VLOOKUP(AJ33,Accueil!$V$17:$V$22,1,0)),1,0)</f>
        <v>0</v>
      </c>
      <c r="EN33" s="187">
        <f>IF(ISERROR(VLOOKUP(AK33,Accueil!$V$17:$V$22,1,0)),1,0)</f>
        <v>0</v>
      </c>
      <c r="EO33" s="187">
        <f>IF(ISERROR(VLOOKUP(AL33,Accueil!$V$17:$V$22,1,0)),1,0)</f>
        <v>0</v>
      </c>
      <c r="EP33" s="187">
        <f>IF(ISERROR(VLOOKUP(AM33,Accueil!$V$17:$V$22,1,0)),1,0)</f>
        <v>0</v>
      </c>
      <c r="EQ33" s="187">
        <f>IF(ISERROR(VLOOKUP(AN33,Accueil!$V$17:$V$22,1,0)),1,0)</f>
        <v>0</v>
      </c>
      <c r="ER33" s="187">
        <f>IF(ISERROR(VLOOKUP(AO33,Accueil!$V$17:$V$22,1,0)),1,0)</f>
        <v>0</v>
      </c>
      <c r="ES33" s="187">
        <f>IF(ISERROR(VLOOKUP(AP33,Accueil!$V$17:$V$22,1,0)),1,0)</f>
        <v>0</v>
      </c>
      <c r="ET33" s="187">
        <f>IF(ISERROR(VLOOKUP(AQ33,Accueil!$V$17:$V$22,1,0)),1,0)</f>
        <v>0</v>
      </c>
      <c r="EU33" s="187">
        <f>IF(ISERROR(VLOOKUP(AR33,Accueil!$V$17:$V$22,1,0)),1,0)</f>
        <v>0</v>
      </c>
      <c r="EV33" s="187">
        <f>IF(ISERROR(VLOOKUP(AS33,Accueil!$V$17:$V$22,1,0)),1,0)</f>
        <v>0</v>
      </c>
      <c r="EW33" s="187">
        <f>IF(ISERROR(VLOOKUP(AT33,Accueil!$V$17:$V$22,1,0)),1,0)</f>
        <v>0</v>
      </c>
      <c r="EX33" s="187">
        <f>IF(ISERROR(VLOOKUP(AU33,Accueil!$V$17:$V$22,1,0)),1,0)</f>
        <v>0</v>
      </c>
      <c r="EY33" s="187">
        <f>IF(ISERROR(VLOOKUP(AV33,Accueil!$V$17:$V$22,1,0)),1,0)</f>
        <v>0</v>
      </c>
      <c r="EZ33" s="187">
        <f>IF(ISERROR(VLOOKUP(AW33,Accueil!$V$17:$V$22,1,0)),1,0)</f>
        <v>0</v>
      </c>
      <c r="FA33" s="187">
        <f>IF(ISERROR(VLOOKUP(AX33,Accueil!$V$17:$V$22,1,0)),1,0)</f>
        <v>0</v>
      </c>
      <c r="FB33" s="187">
        <f>IF(ISERROR(VLOOKUP(AY33,Accueil!$V$17:$V$22,1,0)),1,0)</f>
        <v>0</v>
      </c>
      <c r="FC33" s="187">
        <f>IF(ISERROR(VLOOKUP(AZ33,Accueil!$V$17:$V$22,1,0)),1,0)</f>
        <v>0</v>
      </c>
      <c r="FD33" s="187">
        <f>IF(ISERROR(VLOOKUP(BA33,Accueil!$V$17:$V$22,1,0)),1,0)</f>
        <v>0</v>
      </c>
      <c r="FE33" s="187">
        <f>IF(ISERROR(VLOOKUP(BB33,Accueil!$V$17:$V$22,1,0)),1,0)</f>
        <v>0</v>
      </c>
      <c r="FF33" s="187">
        <f>IF(ISERROR(VLOOKUP(BC33,Accueil!$V$17:$V$22,1,0)),1,0)</f>
        <v>0</v>
      </c>
      <c r="FG33" s="187">
        <f>IF(ISERROR(VLOOKUP(BD33,Accueil!$V$17:$V$22,1,0)),1,0)</f>
        <v>0</v>
      </c>
      <c r="FH33" s="187">
        <f>IF(ISERROR(VLOOKUP(BE33,Accueil!$V$17:$V$22,1,0)),1,0)</f>
        <v>0</v>
      </c>
      <c r="FI33" s="187">
        <f>IF(ISERROR(VLOOKUP(BF33,Accueil!$V$17:$V$22,1,0)),1,0)</f>
        <v>0</v>
      </c>
      <c r="FJ33" s="187">
        <f>IF(ISERROR(VLOOKUP(BG33,Accueil!$V$17:$V$22,1,0)),1,0)</f>
        <v>0</v>
      </c>
      <c r="FK33" s="187">
        <f>IF(ISERROR(VLOOKUP(BH33,Accueil!$V$17:$V$22,1,0)),1,0)</f>
        <v>0</v>
      </c>
      <c r="FL33" s="187">
        <f>IF(ISERROR(VLOOKUP(BI33,Accueil!$V$17:$V$22,1,0)),1,0)</f>
        <v>0</v>
      </c>
      <c r="FM33" s="187">
        <f>IF(ISERROR(VLOOKUP(BJ33,Accueil!$V$17:$V$22,1,0)),1,0)</f>
        <v>0</v>
      </c>
      <c r="FN33" s="187">
        <f>IF(ISERROR(VLOOKUP(BK33,Accueil!$V$17:$V$22,1,0)),1,0)</f>
        <v>0</v>
      </c>
      <c r="FO33" s="187">
        <f>IF(ISERROR(VLOOKUP(BL33,Accueil!$V$17:$V$22,1,0)),1,0)</f>
        <v>0</v>
      </c>
      <c r="FP33" s="187">
        <f>IF(ISERROR(VLOOKUP(BM33,Accueil!$V$17:$V$22,1,0)),1,0)</f>
        <v>0</v>
      </c>
      <c r="FQ33" s="187">
        <f>IF(ISERROR(VLOOKUP(BN33,Accueil!$V$17:$V$22,1,0)),1,0)</f>
        <v>0</v>
      </c>
      <c r="FR33" s="187">
        <f>IF(ISERROR(VLOOKUP(BO33,Accueil!$V$17:$V$22,1,0)),1,0)</f>
        <v>0</v>
      </c>
      <c r="FS33" s="187">
        <f>IF(ISERROR(VLOOKUP(BP33,Accueil!$V$17:$V$22,1,0)),1,0)</f>
        <v>0</v>
      </c>
      <c r="FT33" s="187">
        <f>IF(ISERROR(VLOOKUP(BQ33,Accueil!$V$17:$V$22,1,0)),1,0)</f>
        <v>0</v>
      </c>
      <c r="FU33" s="187">
        <f>IF(ISERROR(VLOOKUP(BR33,Accueil!$V$17:$V$22,1,0)),1,0)</f>
        <v>0</v>
      </c>
      <c r="FV33" s="187">
        <f>IF(ISERROR(VLOOKUP(BS33,Accueil!$V$17:$V$22,1,0)),1,0)</f>
        <v>0</v>
      </c>
      <c r="FW33" s="187">
        <f>IF(ISERROR(VLOOKUP(BT33,Accueil!$V$17:$V$22,1,0)),1,0)</f>
        <v>0</v>
      </c>
      <c r="FX33" s="187">
        <f>IF(ISERROR(VLOOKUP(BU33,Accueil!$V$17:$V$22,1,0)),1,0)</f>
        <v>0</v>
      </c>
      <c r="FY33" s="187">
        <f>IF(ISERROR(VLOOKUP(BV33,Accueil!$V$17:$V$22,1,0)),1,0)</f>
        <v>0</v>
      </c>
      <c r="FZ33" s="187">
        <f>IF(ISERROR(VLOOKUP(BW33,Accueil!$V$17:$V$22,1,0)),1,0)</f>
        <v>0</v>
      </c>
      <c r="GA33" s="187">
        <f>IF(ISERROR(VLOOKUP(BX33,Accueil!$V$17:$V$22,1,0)),1,0)</f>
        <v>0</v>
      </c>
      <c r="GB33" s="187">
        <f>IF(ISERROR(VLOOKUP(BY33,Accueil!$V$17:$V$22,1,0)),1,0)</f>
        <v>0</v>
      </c>
      <c r="GC33" s="187">
        <f>IF(ISERROR(VLOOKUP(BZ33,Accueil!$V$17:$V$22,1,0)),1,0)</f>
        <v>0</v>
      </c>
      <c r="GD33" s="187">
        <f>IF(ISERROR(VLOOKUP(CA33,Accueil!$V$17:$V$22,1,0)),1,0)</f>
        <v>0</v>
      </c>
      <c r="GE33" s="187">
        <f>IF(ISERROR(VLOOKUP(CB33,Accueil!$V$17:$V$22,1,0)),1,0)</f>
        <v>0</v>
      </c>
      <c r="GF33" s="187">
        <f>IF(ISERROR(VLOOKUP(CC33,Accueil!$V$17:$V$22,1,0)),1,0)</f>
        <v>0</v>
      </c>
      <c r="GG33" s="187">
        <f>IF(ISERROR(VLOOKUP(CD33,Accueil!$V$17:$V$22,1,0)),1,0)</f>
        <v>0</v>
      </c>
      <c r="GH33" s="187">
        <f>IF(ISERROR(VLOOKUP(CE33,Accueil!$V$17:$V$22,1,0)),1,0)</f>
        <v>0</v>
      </c>
      <c r="GI33" s="187">
        <f>IF(ISERROR(VLOOKUP(CF33,Accueil!$V$17:$V$22,1,0)),1,0)</f>
        <v>0</v>
      </c>
      <c r="GJ33" s="187">
        <f>IF(ISERROR(VLOOKUP(CG33,Accueil!$V$17:$V$22,1,0)),1,0)</f>
        <v>0</v>
      </c>
      <c r="GK33" s="187">
        <f>IF(ISERROR(VLOOKUP(CH33,Accueil!$V$17:$V$22,1,0)),1,0)</f>
        <v>0</v>
      </c>
      <c r="GL33" s="187">
        <f>IF(ISERROR(VLOOKUP(CI33,Accueil!$V$17:$V$22,1,0)),1,0)</f>
        <v>0</v>
      </c>
      <c r="GM33" s="187">
        <f>IF(ISERROR(VLOOKUP(CJ33,Accueil!$V$17:$V$22,1,0)),1,0)</f>
        <v>0</v>
      </c>
      <c r="GN33" s="187">
        <f>IF(ISERROR(VLOOKUP(CK33,Accueil!$V$17:$V$22,1,0)),1,0)</f>
        <v>0</v>
      </c>
      <c r="GO33" s="187">
        <f>IF(ISERROR(VLOOKUP(CL33,Accueil!$V$17:$V$22,1,0)),1,0)</f>
        <v>0</v>
      </c>
      <c r="GP33" s="187">
        <f>IF(ISERROR(VLOOKUP(CM33,Accueil!$V$17:$V$22,1,0)),1,0)</f>
        <v>0</v>
      </c>
      <c r="GQ33" s="187">
        <f>IF(ISERROR(VLOOKUP(CN33,Accueil!$V$17:$V$22,1,0)),1,0)</f>
        <v>0</v>
      </c>
      <c r="GR33" s="187">
        <f>IF(ISERROR(VLOOKUP(CO33,Accueil!$V$17:$V$22,1,0)),1,0)</f>
        <v>0</v>
      </c>
      <c r="GS33" s="187">
        <f>IF(ISERROR(VLOOKUP(CP33,Accueil!$V$17:$V$22,1,0)),1,0)</f>
        <v>0</v>
      </c>
      <c r="GT33" s="187">
        <f>IF(ISERROR(VLOOKUP(CQ33,Accueil!$V$17:$V$22,1,0)),1,0)</f>
        <v>0</v>
      </c>
      <c r="GU33" s="187">
        <f>IF(ISERROR(VLOOKUP(CR33,Accueil!$V$17:$V$22,1,0)),1,0)</f>
        <v>0</v>
      </c>
      <c r="GV33" s="187">
        <f>IF(ISERROR(VLOOKUP(CS33,Accueil!$V$17:$V$22,1,0)),1,0)</f>
        <v>0</v>
      </c>
      <c r="GW33" s="187">
        <f>IF(ISERROR(VLOOKUP(CT33,Accueil!$V$17:$V$22,1,0)),1,0)</f>
        <v>0</v>
      </c>
      <c r="GX33" s="187">
        <f>IF(ISERROR(VLOOKUP(CU33,Accueil!$V$17:$V$22,1,0)),1,0)</f>
        <v>0</v>
      </c>
      <c r="GY33" s="187">
        <f>IF(ISERROR(VLOOKUP(CV33,Accueil!$V$17:$V$22,1,0)),1,0)</f>
        <v>0</v>
      </c>
      <c r="GZ33" s="187">
        <f>IF(ISERROR(VLOOKUP(CW33,Accueil!$V$17:$V$22,1,0)),1,0)</f>
        <v>0</v>
      </c>
      <c r="HA33" s="187">
        <f>IF(ISERROR(VLOOKUP(CX33,Accueil!$V$17:$V$22,1,0)),1,0)</f>
        <v>0</v>
      </c>
      <c r="HB33" s="187">
        <f>IF(ISERROR(VLOOKUP(CY33,Accueil!$V$17:$V$22,1,0)),1,0)</f>
        <v>0</v>
      </c>
      <c r="HC33" s="187">
        <f>IF(ISERROR(VLOOKUP(CZ33,Accueil!$V$17:$V$22,1,0)),1,0)</f>
        <v>0</v>
      </c>
      <c r="HD33" s="187">
        <f>IF(ISERROR(VLOOKUP(DA33,Accueil!$V$17:$V$22,1,0)),1,0)</f>
        <v>0</v>
      </c>
    </row>
    <row r="34" spans="1:212" ht="12.75" customHeight="1" x14ac:dyDescent="0.25">
      <c r="A34" s="336"/>
      <c r="B34" s="12">
        <v>26</v>
      </c>
      <c r="C34" s="29" t="str">
        <f>IF(Accueil!E38="","",Accueil!E38)</f>
        <v/>
      </c>
      <c r="D34" s="30" t="str">
        <f>IF(Accueil!F38="","",Accueil!F38)</f>
        <v/>
      </c>
      <c r="E34" s="103" t="str">
        <f t="shared" si="2"/>
        <v/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12">
        <v>26</v>
      </c>
      <c r="DC34" s="11" t="str">
        <f>IF(D34="","",COUNTIF(F34:DA34,Accueil!$AA$28)&amp;" / "&amp;COUNTIF($F$8:$DA$8,"&gt;0")-(COUNTIF(F34:DA34,Accueil!$AF$26)))</f>
        <v/>
      </c>
      <c r="DD34" s="130" t="str">
        <f>IF(D34="","",COUNTIF(F34:DA34,Accueil!$AA$26))</f>
        <v/>
      </c>
      <c r="DE34" s="130" t="str">
        <f>IF(D34="","",COUNTIF($F$8:$DA$8,"&gt;0")-(COUNTIF(F34:DA34,Accueil!$AF$26)))</f>
        <v/>
      </c>
      <c r="DF34" s="11" t="str">
        <f t="shared" si="3"/>
        <v/>
      </c>
      <c r="DG34" s="32" t="str">
        <f t="shared" si="5"/>
        <v/>
      </c>
      <c r="DH34" s="187">
        <f t="shared" si="4"/>
        <v>0</v>
      </c>
      <c r="DI34" s="187">
        <f>IF(ISERROR(VLOOKUP(F34,Accueil!$V$17:$V$22,1,0)),1,0)</f>
        <v>0</v>
      </c>
      <c r="DJ34" s="187">
        <f>IF(ISERROR(VLOOKUP(G34,Accueil!$V$17:$V$22,1,0)),1,0)</f>
        <v>0</v>
      </c>
      <c r="DK34" s="187">
        <f>IF(ISERROR(VLOOKUP(H34,Accueil!$V$17:$V$22,1,0)),1,0)</f>
        <v>0</v>
      </c>
      <c r="DL34" s="187">
        <f>IF(ISERROR(VLOOKUP(I34,Accueil!$V$17:$V$22,1,0)),1,0)</f>
        <v>0</v>
      </c>
      <c r="DM34" s="187">
        <f>IF(ISERROR(VLOOKUP(J34,Accueil!$V$17:$V$22,1,0)),1,0)</f>
        <v>0</v>
      </c>
      <c r="DN34" s="187">
        <f>IF(ISERROR(VLOOKUP(K34,Accueil!$V$17:$V$22,1,0)),1,0)</f>
        <v>0</v>
      </c>
      <c r="DO34" s="187">
        <f>IF(ISERROR(VLOOKUP(L34,Accueil!$V$17:$V$22,1,0)),1,0)</f>
        <v>0</v>
      </c>
      <c r="DP34" s="187">
        <f>IF(ISERROR(VLOOKUP(M34,Accueil!$V$17:$V$22,1,0)),1,0)</f>
        <v>0</v>
      </c>
      <c r="DQ34" s="187">
        <f>IF(ISERROR(VLOOKUP(N34,Accueil!$V$17:$V$22,1,0)),1,0)</f>
        <v>0</v>
      </c>
      <c r="DR34" s="187">
        <f>IF(ISERROR(VLOOKUP(O34,Accueil!$V$17:$V$22,1,0)),1,0)</f>
        <v>0</v>
      </c>
      <c r="DS34" s="187">
        <f>IF(ISERROR(VLOOKUP(P34,Accueil!$V$17:$V$22,1,0)),1,0)</f>
        <v>0</v>
      </c>
      <c r="DT34" s="187">
        <f>IF(ISERROR(VLOOKUP(Q34,Accueil!$V$17:$V$22,1,0)),1,0)</f>
        <v>0</v>
      </c>
      <c r="DU34" s="187">
        <f>IF(ISERROR(VLOOKUP(R34,Accueil!$V$17:$V$22,1,0)),1,0)</f>
        <v>0</v>
      </c>
      <c r="DV34" s="187">
        <f>IF(ISERROR(VLOOKUP(S34,Accueil!$V$17:$V$22,1,0)),1,0)</f>
        <v>0</v>
      </c>
      <c r="DW34" s="187">
        <f>IF(ISERROR(VLOOKUP(T34,Accueil!$V$17:$V$22,1,0)),1,0)</f>
        <v>0</v>
      </c>
      <c r="DX34" s="187">
        <f>IF(ISERROR(VLOOKUP(U34,Accueil!$V$17:$V$22,1,0)),1,0)</f>
        <v>0</v>
      </c>
      <c r="DY34" s="187">
        <f>IF(ISERROR(VLOOKUP(V34,Accueil!$V$17:$V$22,1,0)),1,0)</f>
        <v>0</v>
      </c>
      <c r="DZ34" s="187">
        <f>IF(ISERROR(VLOOKUP(W34,Accueil!$V$17:$V$22,1,0)),1,0)</f>
        <v>0</v>
      </c>
      <c r="EA34" s="187">
        <f>IF(ISERROR(VLOOKUP(X34,Accueil!$V$17:$V$22,1,0)),1,0)</f>
        <v>0</v>
      </c>
      <c r="EB34" s="187">
        <f>IF(ISERROR(VLOOKUP(Y34,Accueil!$V$17:$V$22,1,0)),1,0)</f>
        <v>0</v>
      </c>
      <c r="EC34" s="187">
        <f>IF(ISERROR(VLOOKUP(Z34,Accueil!$V$17:$V$22,1,0)),1,0)</f>
        <v>0</v>
      </c>
      <c r="ED34" s="187">
        <f>IF(ISERROR(VLOOKUP(AA34,Accueil!$V$17:$V$22,1,0)),1,0)</f>
        <v>0</v>
      </c>
      <c r="EE34" s="187">
        <f>IF(ISERROR(VLOOKUP(AB34,Accueil!$V$17:$V$22,1,0)),1,0)</f>
        <v>0</v>
      </c>
      <c r="EF34" s="187">
        <f>IF(ISERROR(VLOOKUP(AC34,Accueil!$V$17:$V$22,1,0)),1,0)</f>
        <v>0</v>
      </c>
      <c r="EG34" s="187">
        <f>IF(ISERROR(VLOOKUP(AD34,Accueil!$V$17:$V$22,1,0)),1,0)</f>
        <v>0</v>
      </c>
      <c r="EH34" s="187">
        <f>IF(ISERROR(VLOOKUP(AE34,Accueil!$V$17:$V$22,1,0)),1,0)</f>
        <v>0</v>
      </c>
      <c r="EI34" s="187">
        <f>IF(ISERROR(VLOOKUP(AF34,Accueil!$V$17:$V$22,1,0)),1,0)</f>
        <v>0</v>
      </c>
      <c r="EJ34" s="187">
        <f>IF(ISERROR(VLOOKUP(AG34,Accueil!$V$17:$V$22,1,0)),1,0)</f>
        <v>0</v>
      </c>
      <c r="EK34" s="187">
        <f>IF(ISERROR(VLOOKUP(AH34,Accueil!$V$17:$V$22,1,0)),1,0)</f>
        <v>0</v>
      </c>
      <c r="EL34" s="187">
        <f>IF(ISERROR(VLOOKUP(AI34,Accueil!$V$17:$V$22,1,0)),1,0)</f>
        <v>0</v>
      </c>
      <c r="EM34" s="187">
        <f>IF(ISERROR(VLOOKUP(AJ34,Accueil!$V$17:$V$22,1,0)),1,0)</f>
        <v>0</v>
      </c>
      <c r="EN34" s="187">
        <f>IF(ISERROR(VLOOKUP(AK34,Accueil!$V$17:$V$22,1,0)),1,0)</f>
        <v>0</v>
      </c>
      <c r="EO34" s="187">
        <f>IF(ISERROR(VLOOKUP(AL34,Accueil!$V$17:$V$22,1,0)),1,0)</f>
        <v>0</v>
      </c>
      <c r="EP34" s="187">
        <f>IF(ISERROR(VLOOKUP(AM34,Accueil!$V$17:$V$22,1,0)),1,0)</f>
        <v>0</v>
      </c>
      <c r="EQ34" s="187">
        <f>IF(ISERROR(VLOOKUP(AN34,Accueil!$V$17:$V$22,1,0)),1,0)</f>
        <v>0</v>
      </c>
      <c r="ER34" s="187">
        <f>IF(ISERROR(VLOOKUP(AO34,Accueil!$V$17:$V$22,1,0)),1,0)</f>
        <v>0</v>
      </c>
      <c r="ES34" s="187">
        <f>IF(ISERROR(VLOOKUP(AP34,Accueil!$V$17:$V$22,1,0)),1,0)</f>
        <v>0</v>
      </c>
      <c r="ET34" s="187">
        <f>IF(ISERROR(VLOOKUP(AQ34,Accueil!$V$17:$V$22,1,0)),1,0)</f>
        <v>0</v>
      </c>
      <c r="EU34" s="187">
        <f>IF(ISERROR(VLOOKUP(AR34,Accueil!$V$17:$V$22,1,0)),1,0)</f>
        <v>0</v>
      </c>
      <c r="EV34" s="187">
        <f>IF(ISERROR(VLOOKUP(AS34,Accueil!$V$17:$V$22,1,0)),1,0)</f>
        <v>0</v>
      </c>
      <c r="EW34" s="187">
        <f>IF(ISERROR(VLOOKUP(AT34,Accueil!$V$17:$V$22,1,0)),1,0)</f>
        <v>0</v>
      </c>
      <c r="EX34" s="187">
        <f>IF(ISERROR(VLOOKUP(AU34,Accueil!$V$17:$V$22,1,0)),1,0)</f>
        <v>0</v>
      </c>
      <c r="EY34" s="187">
        <f>IF(ISERROR(VLOOKUP(AV34,Accueil!$V$17:$V$22,1,0)),1,0)</f>
        <v>0</v>
      </c>
      <c r="EZ34" s="187">
        <f>IF(ISERROR(VLOOKUP(AW34,Accueil!$V$17:$V$22,1,0)),1,0)</f>
        <v>0</v>
      </c>
      <c r="FA34" s="187">
        <f>IF(ISERROR(VLOOKUP(AX34,Accueil!$V$17:$V$22,1,0)),1,0)</f>
        <v>0</v>
      </c>
      <c r="FB34" s="187">
        <f>IF(ISERROR(VLOOKUP(AY34,Accueil!$V$17:$V$22,1,0)),1,0)</f>
        <v>0</v>
      </c>
      <c r="FC34" s="187">
        <f>IF(ISERROR(VLOOKUP(AZ34,Accueil!$V$17:$V$22,1,0)),1,0)</f>
        <v>0</v>
      </c>
      <c r="FD34" s="187">
        <f>IF(ISERROR(VLOOKUP(BA34,Accueil!$V$17:$V$22,1,0)),1,0)</f>
        <v>0</v>
      </c>
      <c r="FE34" s="187">
        <f>IF(ISERROR(VLOOKUP(BB34,Accueil!$V$17:$V$22,1,0)),1,0)</f>
        <v>0</v>
      </c>
      <c r="FF34" s="187">
        <f>IF(ISERROR(VLOOKUP(BC34,Accueil!$V$17:$V$22,1,0)),1,0)</f>
        <v>0</v>
      </c>
      <c r="FG34" s="187">
        <f>IF(ISERROR(VLOOKUP(BD34,Accueil!$V$17:$V$22,1,0)),1,0)</f>
        <v>0</v>
      </c>
      <c r="FH34" s="187">
        <f>IF(ISERROR(VLOOKUP(BE34,Accueil!$V$17:$V$22,1,0)),1,0)</f>
        <v>0</v>
      </c>
      <c r="FI34" s="187">
        <f>IF(ISERROR(VLOOKUP(BF34,Accueil!$V$17:$V$22,1,0)),1,0)</f>
        <v>0</v>
      </c>
      <c r="FJ34" s="187">
        <f>IF(ISERROR(VLOOKUP(BG34,Accueil!$V$17:$V$22,1,0)),1,0)</f>
        <v>0</v>
      </c>
      <c r="FK34" s="187">
        <f>IF(ISERROR(VLOOKUP(BH34,Accueil!$V$17:$V$22,1,0)),1,0)</f>
        <v>0</v>
      </c>
      <c r="FL34" s="187">
        <f>IF(ISERROR(VLOOKUP(BI34,Accueil!$V$17:$V$22,1,0)),1,0)</f>
        <v>0</v>
      </c>
      <c r="FM34" s="187">
        <f>IF(ISERROR(VLOOKUP(BJ34,Accueil!$V$17:$V$22,1,0)),1,0)</f>
        <v>0</v>
      </c>
      <c r="FN34" s="187">
        <f>IF(ISERROR(VLOOKUP(BK34,Accueil!$V$17:$V$22,1,0)),1,0)</f>
        <v>0</v>
      </c>
      <c r="FO34" s="187">
        <f>IF(ISERROR(VLOOKUP(BL34,Accueil!$V$17:$V$22,1,0)),1,0)</f>
        <v>0</v>
      </c>
      <c r="FP34" s="187">
        <f>IF(ISERROR(VLOOKUP(BM34,Accueil!$V$17:$V$22,1,0)),1,0)</f>
        <v>0</v>
      </c>
      <c r="FQ34" s="187">
        <f>IF(ISERROR(VLOOKUP(BN34,Accueil!$V$17:$V$22,1,0)),1,0)</f>
        <v>0</v>
      </c>
      <c r="FR34" s="187">
        <f>IF(ISERROR(VLOOKUP(BO34,Accueil!$V$17:$V$22,1,0)),1,0)</f>
        <v>0</v>
      </c>
      <c r="FS34" s="187">
        <f>IF(ISERROR(VLOOKUP(BP34,Accueil!$V$17:$V$22,1,0)),1,0)</f>
        <v>0</v>
      </c>
      <c r="FT34" s="187">
        <f>IF(ISERROR(VLOOKUP(BQ34,Accueil!$V$17:$V$22,1,0)),1,0)</f>
        <v>0</v>
      </c>
      <c r="FU34" s="187">
        <f>IF(ISERROR(VLOOKUP(BR34,Accueil!$V$17:$V$22,1,0)),1,0)</f>
        <v>0</v>
      </c>
      <c r="FV34" s="187">
        <f>IF(ISERROR(VLOOKUP(BS34,Accueil!$V$17:$V$22,1,0)),1,0)</f>
        <v>0</v>
      </c>
      <c r="FW34" s="187">
        <f>IF(ISERROR(VLOOKUP(BT34,Accueil!$V$17:$V$22,1,0)),1,0)</f>
        <v>0</v>
      </c>
      <c r="FX34" s="187">
        <f>IF(ISERROR(VLOOKUP(BU34,Accueil!$V$17:$V$22,1,0)),1,0)</f>
        <v>0</v>
      </c>
      <c r="FY34" s="187">
        <f>IF(ISERROR(VLOOKUP(BV34,Accueil!$V$17:$V$22,1,0)),1,0)</f>
        <v>0</v>
      </c>
      <c r="FZ34" s="187">
        <f>IF(ISERROR(VLOOKUP(BW34,Accueil!$V$17:$V$22,1,0)),1,0)</f>
        <v>0</v>
      </c>
      <c r="GA34" s="187">
        <f>IF(ISERROR(VLOOKUP(BX34,Accueil!$V$17:$V$22,1,0)),1,0)</f>
        <v>0</v>
      </c>
      <c r="GB34" s="187">
        <f>IF(ISERROR(VLOOKUP(BY34,Accueil!$V$17:$V$22,1,0)),1,0)</f>
        <v>0</v>
      </c>
      <c r="GC34" s="187">
        <f>IF(ISERROR(VLOOKUP(BZ34,Accueil!$V$17:$V$22,1,0)),1,0)</f>
        <v>0</v>
      </c>
      <c r="GD34" s="187">
        <f>IF(ISERROR(VLOOKUP(CA34,Accueil!$V$17:$V$22,1,0)),1,0)</f>
        <v>0</v>
      </c>
      <c r="GE34" s="187">
        <f>IF(ISERROR(VLOOKUP(CB34,Accueil!$V$17:$V$22,1,0)),1,0)</f>
        <v>0</v>
      </c>
      <c r="GF34" s="187">
        <f>IF(ISERROR(VLOOKUP(CC34,Accueil!$V$17:$V$22,1,0)),1,0)</f>
        <v>0</v>
      </c>
      <c r="GG34" s="187">
        <f>IF(ISERROR(VLOOKUP(CD34,Accueil!$V$17:$V$22,1,0)),1,0)</f>
        <v>0</v>
      </c>
      <c r="GH34" s="187">
        <f>IF(ISERROR(VLOOKUP(CE34,Accueil!$V$17:$V$22,1,0)),1,0)</f>
        <v>0</v>
      </c>
      <c r="GI34" s="187">
        <f>IF(ISERROR(VLOOKUP(CF34,Accueil!$V$17:$V$22,1,0)),1,0)</f>
        <v>0</v>
      </c>
      <c r="GJ34" s="187">
        <f>IF(ISERROR(VLOOKUP(CG34,Accueil!$V$17:$V$22,1,0)),1,0)</f>
        <v>0</v>
      </c>
      <c r="GK34" s="187">
        <f>IF(ISERROR(VLOOKUP(CH34,Accueil!$V$17:$V$22,1,0)),1,0)</f>
        <v>0</v>
      </c>
      <c r="GL34" s="187">
        <f>IF(ISERROR(VLOOKUP(CI34,Accueil!$V$17:$V$22,1,0)),1,0)</f>
        <v>0</v>
      </c>
      <c r="GM34" s="187">
        <f>IF(ISERROR(VLOOKUP(CJ34,Accueil!$V$17:$V$22,1,0)),1,0)</f>
        <v>0</v>
      </c>
      <c r="GN34" s="187">
        <f>IF(ISERROR(VLOOKUP(CK34,Accueil!$V$17:$V$22,1,0)),1,0)</f>
        <v>0</v>
      </c>
      <c r="GO34" s="187">
        <f>IF(ISERROR(VLOOKUP(CL34,Accueil!$V$17:$V$22,1,0)),1,0)</f>
        <v>0</v>
      </c>
      <c r="GP34" s="187">
        <f>IF(ISERROR(VLOOKUP(CM34,Accueil!$V$17:$V$22,1,0)),1,0)</f>
        <v>0</v>
      </c>
      <c r="GQ34" s="187">
        <f>IF(ISERROR(VLOOKUP(CN34,Accueil!$V$17:$V$22,1,0)),1,0)</f>
        <v>0</v>
      </c>
      <c r="GR34" s="187">
        <f>IF(ISERROR(VLOOKUP(CO34,Accueil!$V$17:$V$22,1,0)),1,0)</f>
        <v>0</v>
      </c>
      <c r="GS34" s="187">
        <f>IF(ISERROR(VLOOKUP(CP34,Accueil!$V$17:$V$22,1,0)),1,0)</f>
        <v>0</v>
      </c>
      <c r="GT34" s="187">
        <f>IF(ISERROR(VLOOKUP(CQ34,Accueil!$V$17:$V$22,1,0)),1,0)</f>
        <v>0</v>
      </c>
      <c r="GU34" s="187">
        <f>IF(ISERROR(VLOOKUP(CR34,Accueil!$V$17:$V$22,1,0)),1,0)</f>
        <v>0</v>
      </c>
      <c r="GV34" s="187">
        <f>IF(ISERROR(VLOOKUP(CS34,Accueil!$V$17:$V$22,1,0)),1,0)</f>
        <v>0</v>
      </c>
      <c r="GW34" s="187">
        <f>IF(ISERROR(VLOOKUP(CT34,Accueil!$V$17:$V$22,1,0)),1,0)</f>
        <v>0</v>
      </c>
      <c r="GX34" s="187">
        <f>IF(ISERROR(VLOOKUP(CU34,Accueil!$V$17:$V$22,1,0)),1,0)</f>
        <v>0</v>
      </c>
      <c r="GY34" s="187">
        <f>IF(ISERROR(VLOOKUP(CV34,Accueil!$V$17:$V$22,1,0)),1,0)</f>
        <v>0</v>
      </c>
      <c r="GZ34" s="187">
        <f>IF(ISERROR(VLOOKUP(CW34,Accueil!$V$17:$V$22,1,0)),1,0)</f>
        <v>0</v>
      </c>
      <c r="HA34" s="187">
        <f>IF(ISERROR(VLOOKUP(CX34,Accueil!$V$17:$V$22,1,0)),1,0)</f>
        <v>0</v>
      </c>
      <c r="HB34" s="187">
        <f>IF(ISERROR(VLOOKUP(CY34,Accueil!$V$17:$V$22,1,0)),1,0)</f>
        <v>0</v>
      </c>
      <c r="HC34" s="187">
        <f>IF(ISERROR(VLOOKUP(CZ34,Accueil!$V$17:$V$22,1,0)),1,0)</f>
        <v>0</v>
      </c>
      <c r="HD34" s="187">
        <f>IF(ISERROR(VLOOKUP(DA34,Accueil!$V$17:$V$22,1,0)),1,0)</f>
        <v>0</v>
      </c>
    </row>
    <row r="35" spans="1:212" ht="12.75" customHeight="1" x14ac:dyDescent="0.25">
      <c r="A35" s="336"/>
      <c r="B35" s="12">
        <v>27</v>
      </c>
      <c r="C35" s="29" t="str">
        <f>IF(Accueil!E39="","",Accueil!E39)</f>
        <v/>
      </c>
      <c r="D35" s="30" t="str">
        <f>IF(Accueil!F39="","",Accueil!F39)</f>
        <v/>
      </c>
      <c r="E35" s="103" t="str">
        <f t="shared" si="2"/>
        <v/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12">
        <v>27</v>
      </c>
      <c r="DC35" s="11" t="str">
        <f>IF(D35="","",COUNTIF(F35:DA35,Accueil!$AA$28)&amp;" / "&amp;COUNTIF($F$8:$DA$8,"&gt;0")-(COUNTIF(F35:DA35,Accueil!$AF$26)))</f>
        <v/>
      </c>
      <c r="DD35" s="130" t="str">
        <f>IF(D35="","",COUNTIF(F35:DA35,Accueil!$AA$26))</f>
        <v/>
      </c>
      <c r="DE35" s="130" t="str">
        <f>IF(D35="","",COUNTIF($F$8:$DA$8,"&gt;0")-(COUNTIF(F35:DA35,Accueil!$AF$26)))</f>
        <v/>
      </c>
      <c r="DF35" s="11" t="str">
        <f t="shared" si="3"/>
        <v/>
      </c>
      <c r="DG35" s="32" t="str">
        <f t="shared" si="5"/>
        <v/>
      </c>
      <c r="DH35" s="187">
        <f t="shared" si="4"/>
        <v>0</v>
      </c>
      <c r="DI35" s="187">
        <f>IF(ISERROR(VLOOKUP(F35,Accueil!$V$17:$V$22,1,0)),1,0)</f>
        <v>0</v>
      </c>
      <c r="DJ35" s="187">
        <f>IF(ISERROR(VLOOKUP(G35,Accueil!$V$17:$V$22,1,0)),1,0)</f>
        <v>0</v>
      </c>
      <c r="DK35" s="187">
        <f>IF(ISERROR(VLOOKUP(H35,Accueil!$V$17:$V$22,1,0)),1,0)</f>
        <v>0</v>
      </c>
      <c r="DL35" s="187">
        <f>IF(ISERROR(VLOOKUP(I35,Accueil!$V$17:$V$22,1,0)),1,0)</f>
        <v>0</v>
      </c>
      <c r="DM35" s="187">
        <f>IF(ISERROR(VLOOKUP(J35,Accueil!$V$17:$V$22,1,0)),1,0)</f>
        <v>0</v>
      </c>
      <c r="DN35" s="187">
        <f>IF(ISERROR(VLOOKUP(K35,Accueil!$V$17:$V$22,1,0)),1,0)</f>
        <v>0</v>
      </c>
      <c r="DO35" s="187">
        <f>IF(ISERROR(VLOOKUP(L35,Accueil!$V$17:$V$22,1,0)),1,0)</f>
        <v>0</v>
      </c>
      <c r="DP35" s="187">
        <f>IF(ISERROR(VLOOKUP(M35,Accueil!$V$17:$V$22,1,0)),1,0)</f>
        <v>0</v>
      </c>
      <c r="DQ35" s="187">
        <f>IF(ISERROR(VLOOKUP(N35,Accueil!$V$17:$V$22,1,0)),1,0)</f>
        <v>0</v>
      </c>
      <c r="DR35" s="187">
        <f>IF(ISERROR(VLOOKUP(O35,Accueil!$V$17:$V$22,1,0)),1,0)</f>
        <v>0</v>
      </c>
      <c r="DS35" s="187">
        <f>IF(ISERROR(VLOOKUP(P35,Accueil!$V$17:$V$22,1,0)),1,0)</f>
        <v>0</v>
      </c>
      <c r="DT35" s="187">
        <f>IF(ISERROR(VLOOKUP(Q35,Accueil!$V$17:$V$22,1,0)),1,0)</f>
        <v>0</v>
      </c>
      <c r="DU35" s="187">
        <f>IF(ISERROR(VLOOKUP(R35,Accueil!$V$17:$V$22,1,0)),1,0)</f>
        <v>0</v>
      </c>
      <c r="DV35" s="187">
        <f>IF(ISERROR(VLOOKUP(S35,Accueil!$V$17:$V$22,1,0)),1,0)</f>
        <v>0</v>
      </c>
      <c r="DW35" s="187">
        <f>IF(ISERROR(VLOOKUP(T35,Accueil!$V$17:$V$22,1,0)),1,0)</f>
        <v>0</v>
      </c>
      <c r="DX35" s="187">
        <f>IF(ISERROR(VLOOKUP(U35,Accueil!$V$17:$V$22,1,0)),1,0)</f>
        <v>0</v>
      </c>
      <c r="DY35" s="187">
        <f>IF(ISERROR(VLOOKUP(V35,Accueil!$V$17:$V$22,1,0)),1,0)</f>
        <v>0</v>
      </c>
      <c r="DZ35" s="187">
        <f>IF(ISERROR(VLOOKUP(W35,Accueil!$V$17:$V$22,1,0)),1,0)</f>
        <v>0</v>
      </c>
      <c r="EA35" s="187">
        <f>IF(ISERROR(VLOOKUP(X35,Accueil!$V$17:$V$22,1,0)),1,0)</f>
        <v>0</v>
      </c>
      <c r="EB35" s="187">
        <f>IF(ISERROR(VLOOKUP(Y35,Accueil!$V$17:$V$22,1,0)),1,0)</f>
        <v>0</v>
      </c>
      <c r="EC35" s="187">
        <f>IF(ISERROR(VLOOKUP(Z35,Accueil!$V$17:$V$22,1,0)),1,0)</f>
        <v>0</v>
      </c>
      <c r="ED35" s="187">
        <f>IF(ISERROR(VLOOKUP(AA35,Accueil!$V$17:$V$22,1,0)),1,0)</f>
        <v>0</v>
      </c>
      <c r="EE35" s="187">
        <f>IF(ISERROR(VLOOKUP(AB35,Accueil!$V$17:$V$22,1,0)),1,0)</f>
        <v>0</v>
      </c>
      <c r="EF35" s="187">
        <f>IF(ISERROR(VLOOKUP(AC35,Accueil!$V$17:$V$22,1,0)),1,0)</f>
        <v>0</v>
      </c>
      <c r="EG35" s="187">
        <f>IF(ISERROR(VLOOKUP(AD35,Accueil!$V$17:$V$22,1,0)),1,0)</f>
        <v>0</v>
      </c>
      <c r="EH35" s="187">
        <f>IF(ISERROR(VLOOKUP(AE35,Accueil!$V$17:$V$22,1,0)),1,0)</f>
        <v>0</v>
      </c>
      <c r="EI35" s="187">
        <f>IF(ISERROR(VLOOKUP(AF35,Accueil!$V$17:$V$22,1,0)),1,0)</f>
        <v>0</v>
      </c>
      <c r="EJ35" s="187">
        <f>IF(ISERROR(VLOOKUP(AG35,Accueil!$V$17:$V$22,1,0)),1,0)</f>
        <v>0</v>
      </c>
      <c r="EK35" s="187">
        <f>IF(ISERROR(VLOOKUP(AH35,Accueil!$V$17:$V$22,1,0)),1,0)</f>
        <v>0</v>
      </c>
      <c r="EL35" s="187">
        <f>IF(ISERROR(VLOOKUP(AI35,Accueil!$V$17:$V$22,1,0)),1,0)</f>
        <v>0</v>
      </c>
      <c r="EM35" s="187">
        <f>IF(ISERROR(VLOOKUP(AJ35,Accueil!$V$17:$V$22,1,0)),1,0)</f>
        <v>0</v>
      </c>
      <c r="EN35" s="187">
        <f>IF(ISERROR(VLOOKUP(AK35,Accueil!$V$17:$V$22,1,0)),1,0)</f>
        <v>0</v>
      </c>
      <c r="EO35" s="187">
        <f>IF(ISERROR(VLOOKUP(AL35,Accueil!$V$17:$V$22,1,0)),1,0)</f>
        <v>0</v>
      </c>
      <c r="EP35" s="187">
        <f>IF(ISERROR(VLOOKUP(AM35,Accueil!$V$17:$V$22,1,0)),1,0)</f>
        <v>0</v>
      </c>
      <c r="EQ35" s="187">
        <f>IF(ISERROR(VLOOKUP(AN35,Accueil!$V$17:$V$22,1,0)),1,0)</f>
        <v>0</v>
      </c>
      <c r="ER35" s="187">
        <f>IF(ISERROR(VLOOKUP(AO35,Accueil!$V$17:$V$22,1,0)),1,0)</f>
        <v>0</v>
      </c>
      <c r="ES35" s="187">
        <f>IF(ISERROR(VLOOKUP(AP35,Accueil!$V$17:$V$22,1,0)),1,0)</f>
        <v>0</v>
      </c>
      <c r="ET35" s="187">
        <f>IF(ISERROR(VLOOKUP(AQ35,Accueil!$V$17:$V$22,1,0)),1,0)</f>
        <v>0</v>
      </c>
      <c r="EU35" s="187">
        <f>IF(ISERROR(VLOOKUP(AR35,Accueil!$V$17:$V$22,1,0)),1,0)</f>
        <v>0</v>
      </c>
      <c r="EV35" s="187">
        <f>IF(ISERROR(VLOOKUP(AS35,Accueil!$V$17:$V$22,1,0)),1,0)</f>
        <v>0</v>
      </c>
      <c r="EW35" s="187">
        <f>IF(ISERROR(VLOOKUP(AT35,Accueil!$V$17:$V$22,1,0)),1,0)</f>
        <v>0</v>
      </c>
      <c r="EX35" s="187">
        <f>IF(ISERROR(VLOOKUP(AU35,Accueil!$V$17:$V$22,1,0)),1,0)</f>
        <v>0</v>
      </c>
      <c r="EY35" s="187">
        <f>IF(ISERROR(VLOOKUP(AV35,Accueil!$V$17:$V$22,1,0)),1,0)</f>
        <v>0</v>
      </c>
      <c r="EZ35" s="187">
        <f>IF(ISERROR(VLOOKUP(AW35,Accueil!$V$17:$V$22,1,0)),1,0)</f>
        <v>0</v>
      </c>
      <c r="FA35" s="187">
        <f>IF(ISERROR(VLOOKUP(AX35,Accueil!$V$17:$V$22,1,0)),1,0)</f>
        <v>0</v>
      </c>
      <c r="FB35" s="187">
        <f>IF(ISERROR(VLOOKUP(AY35,Accueil!$V$17:$V$22,1,0)),1,0)</f>
        <v>0</v>
      </c>
      <c r="FC35" s="187">
        <f>IF(ISERROR(VLOOKUP(AZ35,Accueil!$V$17:$V$22,1,0)),1,0)</f>
        <v>0</v>
      </c>
      <c r="FD35" s="187">
        <f>IF(ISERROR(VLOOKUP(BA35,Accueil!$V$17:$V$22,1,0)),1,0)</f>
        <v>0</v>
      </c>
      <c r="FE35" s="187">
        <f>IF(ISERROR(VLOOKUP(BB35,Accueil!$V$17:$V$22,1,0)),1,0)</f>
        <v>0</v>
      </c>
      <c r="FF35" s="187">
        <f>IF(ISERROR(VLOOKUP(BC35,Accueil!$V$17:$V$22,1,0)),1,0)</f>
        <v>0</v>
      </c>
      <c r="FG35" s="187">
        <f>IF(ISERROR(VLOOKUP(BD35,Accueil!$V$17:$V$22,1,0)),1,0)</f>
        <v>0</v>
      </c>
      <c r="FH35" s="187">
        <f>IF(ISERROR(VLOOKUP(BE35,Accueil!$V$17:$V$22,1,0)),1,0)</f>
        <v>0</v>
      </c>
      <c r="FI35" s="187">
        <f>IF(ISERROR(VLOOKUP(BF35,Accueil!$V$17:$V$22,1,0)),1,0)</f>
        <v>0</v>
      </c>
      <c r="FJ35" s="187">
        <f>IF(ISERROR(VLOOKUP(BG35,Accueil!$V$17:$V$22,1,0)),1,0)</f>
        <v>0</v>
      </c>
      <c r="FK35" s="187">
        <f>IF(ISERROR(VLOOKUP(BH35,Accueil!$V$17:$V$22,1,0)),1,0)</f>
        <v>0</v>
      </c>
      <c r="FL35" s="187">
        <f>IF(ISERROR(VLOOKUP(BI35,Accueil!$V$17:$V$22,1,0)),1,0)</f>
        <v>0</v>
      </c>
      <c r="FM35" s="187">
        <f>IF(ISERROR(VLOOKUP(BJ35,Accueil!$V$17:$V$22,1,0)),1,0)</f>
        <v>0</v>
      </c>
      <c r="FN35" s="187">
        <f>IF(ISERROR(VLOOKUP(BK35,Accueil!$V$17:$V$22,1,0)),1,0)</f>
        <v>0</v>
      </c>
      <c r="FO35" s="187">
        <f>IF(ISERROR(VLOOKUP(BL35,Accueil!$V$17:$V$22,1,0)),1,0)</f>
        <v>0</v>
      </c>
      <c r="FP35" s="187">
        <f>IF(ISERROR(VLOOKUP(BM35,Accueil!$V$17:$V$22,1,0)),1,0)</f>
        <v>0</v>
      </c>
      <c r="FQ35" s="187">
        <f>IF(ISERROR(VLOOKUP(BN35,Accueil!$V$17:$V$22,1,0)),1,0)</f>
        <v>0</v>
      </c>
      <c r="FR35" s="187">
        <f>IF(ISERROR(VLOOKUP(BO35,Accueil!$V$17:$V$22,1,0)),1,0)</f>
        <v>0</v>
      </c>
      <c r="FS35" s="187">
        <f>IF(ISERROR(VLOOKUP(BP35,Accueil!$V$17:$V$22,1,0)),1,0)</f>
        <v>0</v>
      </c>
      <c r="FT35" s="187">
        <f>IF(ISERROR(VLOOKUP(BQ35,Accueil!$V$17:$V$22,1,0)),1,0)</f>
        <v>0</v>
      </c>
      <c r="FU35" s="187">
        <f>IF(ISERROR(VLOOKUP(BR35,Accueil!$V$17:$V$22,1,0)),1,0)</f>
        <v>0</v>
      </c>
      <c r="FV35" s="187">
        <f>IF(ISERROR(VLOOKUP(BS35,Accueil!$V$17:$V$22,1,0)),1,0)</f>
        <v>0</v>
      </c>
      <c r="FW35" s="187">
        <f>IF(ISERROR(VLOOKUP(BT35,Accueil!$V$17:$V$22,1,0)),1,0)</f>
        <v>0</v>
      </c>
      <c r="FX35" s="187">
        <f>IF(ISERROR(VLOOKUP(BU35,Accueil!$V$17:$V$22,1,0)),1,0)</f>
        <v>0</v>
      </c>
      <c r="FY35" s="187">
        <f>IF(ISERROR(VLOOKUP(BV35,Accueil!$V$17:$V$22,1,0)),1,0)</f>
        <v>0</v>
      </c>
      <c r="FZ35" s="187">
        <f>IF(ISERROR(VLOOKUP(BW35,Accueil!$V$17:$V$22,1,0)),1,0)</f>
        <v>0</v>
      </c>
      <c r="GA35" s="187">
        <f>IF(ISERROR(VLOOKUP(BX35,Accueil!$V$17:$V$22,1,0)),1,0)</f>
        <v>0</v>
      </c>
      <c r="GB35" s="187">
        <f>IF(ISERROR(VLOOKUP(BY35,Accueil!$V$17:$V$22,1,0)),1,0)</f>
        <v>0</v>
      </c>
      <c r="GC35" s="187">
        <f>IF(ISERROR(VLOOKUP(BZ35,Accueil!$V$17:$V$22,1,0)),1,0)</f>
        <v>0</v>
      </c>
      <c r="GD35" s="187">
        <f>IF(ISERROR(VLOOKUP(CA35,Accueil!$V$17:$V$22,1,0)),1,0)</f>
        <v>0</v>
      </c>
      <c r="GE35" s="187">
        <f>IF(ISERROR(VLOOKUP(CB35,Accueil!$V$17:$V$22,1,0)),1,0)</f>
        <v>0</v>
      </c>
      <c r="GF35" s="187">
        <f>IF(ISERROR(VLOOKUP(CC35,Accueil!$V$17:$V$22,1,0)),1,0)</f>
        <v>0</v>
      </c>
      <c r="GG35" s="187">
        <f>IF(ISERROR(VLOOKUP(CD35,Accueil!$V$17:$V$22,1,0)),1,0)</f>
        <v>0</v>
      </c>
      <c r="GH35" s="187">
        <f>IF(ISERROR(VLOOKUP(CE35,Accueil!$V$17:$V$22,1,0)),1,0)</f>
        <v>0</v>
      </c>
      <c r="GI35" s="187">
        <f>IF(ISERROR(VLOOKUP(CF35,Accueil!$V$17:$V$22,1,0)),1,0)</f>
        <v>0</v>
      </c>
      <c r="GJ35" s="187">
        <f>IF(ISERROR(VLOOKUP(CG35,Accueil!$V$17:$V$22,1,0)),1,0)</f>
        <v>0</v>
      </c>
      <c r="GK35" s="187">
        <f>IF(ISERROR(VLOOKUP(CH35,Accueil!$V$17:$V$22,1,0)),1,0)</f>
        <v>0</v>
      </c>
      <c r="GL35" s="187">
        <f>IF(ISERROR(VLOOKUP(CI35,Accueil!$V$17:$V$22,1,0)),1,0)</f>
        <v>0</v>
      </c>
      <c r="GM35" s="187">
        <f>IF(ISERROR(VLOOKUP(CJ35,Accueil!$V$17:$V$22,1,0)),1,0)</f>
        <v>0</v>
      </c>
      <c r="GN35" s="187">
        <f>IF(ISERROR(VLOOKUP(CK35,Accueil!$V$17:$V$22,1,0)),1,0)</f>
        <v>0</v>
      </c>
      <c r="GO35" s="187">
        <f>IF(ISERROR(VLOOKUP(CL35,Accueil!$V$17:$V$22,1,0)),1,0)</f>
        <v>0</v>
      </c>
      <c r="GP35" s="187">
        <f>IF(ISERROR(VLOOKUP(CM35,Accueil!$V$17:$V$22,1,0)),1,0)</f>
        <v>0</v>
      </c>
      <c r="GQ35" s="187">
        <f>IF(ISERROR(VLOOKUP(CN35,Accueil!$V$17:$V$22,1,0)),1,0)</f>
        <v>0</v>
      </c>
      <c r="GR35" s="187">
        <f>IF(ISERROR(VLOOKUP(CO35,Accueil!$V$17:$V$22,1,0)),1,0)</f>
        <v>0</v>
      </c>
      <c r="GS35" s="187">
        <f>IF(ISERROR(VLOOKUP(CP35,Accueil!$V$17:$V$22,1,0)),1,0)</f>
        <v>0</v>
      </c>
      <c r="GT35" s="187">
        <f>IF(ISERROR(VLOOKUP(CQ35,Accueil!$V$17:$V$22,1,0)),1,0)</f>
        <v>0</v>
      </c>
      <c r="GU35" s="187">
        <f>IF(ISERROR(VLOOKUP(CR35,Accueil!$V$17:$V$22,1,0)),1,0)</f>
        <v>0</v>
      </c>
      <c r="GV35" s="187">
        <f>IF(ISERROR(VLOOKUP(CS35,Accueil!$V$17:$V$22,1,0)),1,0)</f>
        <v>0</v>
      </c>
      <c r="GW35" s="187">
        <f>IF(ISERROR(VLOOKUP(CT35,Accueil!$V$17:$V$22,1,0)),1,0)</f>
        <v>0</v>
      </c>
      <c r="GX35" s="187">
        <f>IF(ISERROR(VLOOKUP(CU35,Accueil!$V$17:$V$22,1,0)),1,0)</f>
        <v>0</v>
      </c>
      <c r="GY35" s="187">
        <f>IF(ISERROR(VLOOKUP(CV35,Accueil!$V$17:$V$22,1,0)),1,0)</f>
        <v>0</v>
      </c>
      <c r="GZ35" s="187">
        <f>IF(ISERROR(VLOOKUP(CW35,Accueil!$V$17:$V$22,1,0)),1,0)</f>
        <v>0</v>
      </c>
      <c r="HA35" s="187">
        <f>IF(ISERROR(VLOOKUP(CX35,Accueil!$V$17:$V$22,1,0)),1,0)</f>
        <v>0</v>
      </c>
      <c r="HB35" s="187">
        <f>IF(ISERROR(VLOOKUP(CY35,Accueil!$V$17:$V$22,1,0)),1,0)</f>
        <v>0</v>
      </c>
      <c r="HC35" s="187">
        <f>IF(ISERROR(VLOOKUP(CZ35,Accueil!$V$17:$V$22,1,0)),1,0)</f>
        <v>0</v>
      </c>
      <c r="HD35" s="187">
        <f>IF(ISERROR(VLOOKUP(DA35,Accueil!$V$17:$V$22,1,0)),1,0)</f>
        <v>0</v>
      </c>
    </row>
    <row r="36" spans="1:212" ht="12.75" customHeight="1" x14ac:dyDescent="0.25">
      <c r="A36" s="336"/>
      <c r="B36" s="12">
        <v>28</v>
      </c>
      <c r="C36" s="29" t="str">
        <f>IF(Accueil!E40="","",Accueil!E40)</f>
        <v/>
      </c>
      <c r="D36" s="30" t="str">
        <f>IF(Accueil!F40="","",Accueil!F40)</f>
        <v/>
      </c>
      <c r="E36" s="103" t="str">
        <f t="shared" si="2"/>
        <v/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12">
        <v>28</v>
      </c>
      <c r="DC36" s="11" t="str">
        <f>IF(D36="","",COUNTIF(F36:DA36,Accueil!$AA$28)&amp;" / "&amp;COUNTIF($F$8:$DA$8,"&gt;0")-(COUNTIF(F36:DA36,Accueil!$AF$26)))</f>
        <v/>
      </c>
      <c r="DD36" s="130" t="str">
        <f>IF(D36="","",COUNTIF(F36:DA36,Accueil!$AA$26))</f>
        <v/>
      </c>
      <c r="DE36" s="130" t="str">
        <f>IF(D36="","",COUNTIF($F$8:$DA$8,"&gt;0")-(COUNTIF(F36:DA36,Accueil!$AF$26)))</f>
        <v/>
      </c>
      <c r="DF36" s="11" t="str">
        <f t="shared" si="3"/>
        <v/>
      </c>
      <c r="DG36" s="32" t="str">
        <f t="shared" si="5"/>
        <v/>
      </c>
      <c r="DH36" s="187">
        <f t="shared" si="4"/>
        <v>0</v>
      </c>
      <c r="DI36" s="187">
        <f>IF(ISERROR(VLOOKUP(F36,Accueil!$V$17:$V$22,1,0)),1,0)</f>
        <v>0</v>
      </c>
      <c r="DJ36" s="187">
        <f>IF(ISERROR(VLOOKUP(G36,Accueil!$V$17:$V$22,1,0)),1,0)</f>
        <v>0</v>
      </c>
      <c r="DK36" s="187">
        <f>IF(ISERROR(VLOOKUP(H36,Accueil!$V$17:$V$22,1,0)),1,0)</f>
        <v>0</v>
      </c>
      <c r="DL36" s="187">
        <f>IF(ISERROR(VLOOKUP(I36,Accueil!$V$17:$V$22,1,0)),1,0)</f>
        <v>0</v>
      </c>
      <c r="DM36" s="187">
        <f>IF(ISERROR(VLOOKUP(J36,Accueil!$V$17:$V$22,1,0)),1,0)</f>
        <v>0</v>
      </c>
      <c r="DN36" s="187">
        <f>IF(ISERROR(VLOOKUP(K36,Accueil!$V$17:$V$22,1,0)),1,0)</f>
        <v>0</v>
      </c>
      <c r="DO36" s="187">
        <f>IF(ISERROR(VLOOKUP(L36,Accueil!$V$17:$V$22,1,0)),1,0)</f>
        <v>0</v>
      </c>
      <c r="DP36" s="187">
        <f>IF(ISERROR(VLOOKUP(M36,Accueil!$V$17:$V$22,1,0)),1,0)</f>
        <v>0</v>
      </c>
      <c r="DQ36" s="187">
        <f>IF(ISERROR(VLOOKUP(N36,Accueil!$V$17:$V$22,1,0)),1,0)</f>
        <v>0</v>
      </c>
      <c r="DR36" s="187">
        <f>IF(ISERROR(VLOOKUP(O36,Accueil!$V$17:$V$22,1,0)),1,0)</f>
        <v>0</v>
      </c>
      <c r="DS36" s="187">
        <f>IF(ISERROR(VLOOKUP(P36,Accueil!$V$17:$V$22,1,0)),1,0)</f>
        <v>0</v>
      </c>
      <c r="DT36" s="187">
        <f>IF(ISERROR(VLOOKUP(Q36,Accueil!$V$17:$V$22,1,0)),1,0)</f>
        <v>0</v>
      </c>
      <c r="DU36" s="187">
        <f>IF(ISERROR(VLOOKUP(R36,Accueil!$V$17:$V$22,1,0)),1,0)</f>
        <v>0</v>
      </c>
      <c r="DV36" s="187">
        <f>IF(ISERROR(VLOOKUP(S36,Accueil!$V$17:$V$22,1,0)),1,0)</f>
        <v>0</v>
      </c>
      <c r="DW36" s="187">
        <f>IF(ISERROR(VLOOKUP(T36,Accueil!$V$17:$V$22,1,0)),1,0)</f>
        <v>0</v>
      </c>
      <c r="DX36" s="187">
        <f>IF(ISERROR(VLOOKUP(U36,Accueil!$V$17:$V$22,1,0)),1,0)</f>
        <v>0</v>
      </c>
      <c r="DY36" s="187">
        <f>IF(ISERROR(VLOOKUP(V36,Accueil!$V$17:$V$22,1,0)),1,0)</f>
        <v>0</v>
      </c>
      <c r="DZ36" s="187">
        <f>IF(ISERROR(VLOOKUP(W36,Accueil!$V$17:$V$22,1,0)),1,0)</f>
        <v>0</v>
      </c>
      <c r="EA36" s="187">
        <f>IF(ISERROR(VLOOKUP(X36,Accueil!$V$17:$V$22,1,0)),1,0)</f>
        <v>0</v>
      </c>
      <c r="EB36" s="187">
        <f>IF(ISERROR(VLOOKUP(Y36,Accueil!$V$17:$V$22,1,0)),1,0)</f>
        <v>0</v>
      </c>
      <c r="EC36" s="187">
        <f>IF(ISERROR(VLOOKUP(Z36,Accueil!$V$17:$V$22,1,0)),1,0)</f>
        <v>0</v>
      </c>
      <c r="ED36" s="187">
        <f>IF(ISERROR(VLOOKUP(AA36,Accueil!$V$17:$V$22,1,0)),1,0)</f>
        <v>0</v>
      </c>
      <c r="EE36" s="187">
        <f>IF(ISERROR(VLOOKUP(AB36,Accueil!$V$17:$V$22,1,0)),1,0)</f>
        <v>0</v>
      </c>
      <c r="EF36" s="187">
        <f>IF(ISERROR(VLOOKUP(AC36,Accueil!$V$17:$V$22,1,0)),1,0)</f>
        <v>0</v>
      </c>
      <c r="EG36" s="187">
        <f>IF(ISERROR(VLOOKUP(AD36,Accueil!$V$17:$V$22,1,0)),1,0)</f>
        <v>0</v>
      </c>
      <c r="EH36" s="187">
        <f>IF(ISERROR(VLOOKUP(AE36,Accueil!$V$17:$V$22,1,0)),1,0)</f>
        <v>0</v>
      </c>
      <c r="EI36" s="187">
        <f>IF(ISERROR(VLOOKUP(AF36,Accueil!$V$17:$V$22,1,0)),1,0)</f>
        <v>0</v>
      </c>
      <c r="EJ36" s="187">
        <f>IF(ISERROR(VLOOKUP(AG36,Accueil!$V$17:$V$22,1,0)),1,0)</f>
        <v>0</v>
      </c>
      <c r="EK36" s="187">
        <f>IF(ISERROR(VLOOKUP(AH36,Accueil!$V$17:$V$22,1,0)),1,0)</f>
        <v>0</v>
      </c>
      <c r="EL36" s="187">
        <f>IF(ISERROR(VLOOKUP(AI36,Accueil!$V$17:$V$22,1,0)),1,0)</f>
        <v>0</v>
      </c>
      <c r="EM36" s="187">
        <f>IF(ISERROR(VLOOKUP(AJ36,Accueil!$V$17:$V$22,1,0)),1,0)</f>
        <v>0</v>
      </c>
      <c r="EN36" s="187">
        <f>IF(ISERROR(VLOOKUP(AK36,Accueil!$V$17:$V$22,1,0)),1,0)</f>
        <v>0</v>
      </c>
      <c r="EO36" s="187">
        <f>IF(ISERROR(VLOOKUP(AL36,Accueil!$V$17:$V$22,1,0)),1,0)</f>
        <v>0</v>
      </c>
      <c r="EP36" s="187">
        <f>IF(ISERROR(VLOOKUP(AM36,Accueil!$V$17:$V$22,1,0)),1,0)</f>
        <v>0</v>
      </c>
      <c r="EQ36" s="187">
        <f>IF(ISERROR(VLOOKUP(AN36,Accueil!$V$17:$V$22,1,0)),1,0)</f>
        <v>0</v>
      </c>
      <c r="ER36" s="187">
        <f>IF(ISERROR(VLOOKUP(AO36,Accueil!$V$17:$V$22,1,0)),1,0)</f>
        <v>0</v>
      </c>
      <c r="ES36" s="187">
        <f>IF(ISERROR(VLOOKUP(AP36,Accueil!$V$17:$V$22,1,0)),1,0)</f>
        <v>0</v>
      </c>
      <c r="ET36" s="187">
        <f>IF(ISERROR(VLOOKUP(AQ36,Accueil!$V$17:$V$22,1,0)),1,0)</f>
        <v>0</v>
      </c>
      <c r="EU36" s="187">
        <f>IF(ISERROR(VLOOKUP(AR36,Accueil!$V$17:$V$22,1,0)),1,0)</f>
        <v>0</v>
      </c>
      <c r="EV36" s="187">
        <f>IF(ISERROR(VLOOKUP(AS36,Accueil!$V$17:$V$22,1,0)),1,0)</f>
        <v>0</v>
      </c>
      <c r="EW36" s="187">
        <f>IF(ISERROR(VLOOKUP(AT36,Accueil!$V$17:$V$22,1,0)),1,0)</f>
        <v>0</v>
      </c>
      <c r="EX36" s="187">
        <f>IF(ISERROR(VLOOKUP(AU36,Accueil!$V$17:$V$22,1,0)),1,0)</f>
        <v>0</v>
      </c>
      <c r="EY36" s="187">
        <f>IF(ISERROR(VLOOKUP(AV36,Accueil!$V$17:$V$22,1,0)),1,0)</f>
        <v>0</v>
      </c>
      <c r="EZ36" s="187">
        <f>IF(ISERROR(VLOOKUP(AW36,Accueil!$V$17:$V$22,1,0)),1,0)</f>
        <v>0</v>
      </c>
      <c r="FA36" s="187">
        <f>IF(ISERROR(VLOOKUP(AX36,Accueil!$V$17:$V$22,1,0)),1,0)</f>
        <v>0</v>
      </c>
      <c r="FB36" s="187">
        <f>IF(ISERROR(VLOOKUP(AY36,Accueil!$V$17:$V$22,1,0)),1,0)</f>
        <v>0</v>
      </c>
      <c r="FC36" s="187">
        <f>IF(ISERROR(VLOOKUP(AZ36,Accueil!$V$17:$V$22,1,0)),1,0)</f>
        <v>0</v>
      </c>
      <c r="FD36" s="187">
        <f>IF(ISERROR(VLOOKUP(BA36,Accueil!$V$17:$V$22,1,0)),1,0)</f>
        <v>0</v>
      </c>
      <c r="FE36" s="187">
        <f>IF(ISERROR(VLOOKUP(BB36,Accueil!$V$17:$V$22,1,0)),1,0)</f>
        <v>0</v>
      </c>
      <c r="FF36" s="187">
        <f>IF(ISERROR(VLOOKUP(BC36,Accueil!$V$17:$V$22,1,0)),1,0)</f>
        <v>0</v>
      </c>
      <c r="FG36" s="187">
        <f>IF(ISERROR(VLOOKUP(BD36,Accueil!$V$17:$V$22,1,0)),1,0)</f>
        <v>0</v>
      </c>
      <c r="FH36" s="187">
        <f>IF(ISERROR(VLOOKUP(BE36,Accueil!$V$17:$V$22,1,0)),1,0)</f>
        <v>0</v>
      </c>
      <c r="FI36" s="187">
        <f>IF(ISERROR(VLOOKUP(BF36,Accueil!$V$17:$V$22,1,0)),1,0)</f>
        <v>0</v>
      </c>
      <c r="FJ36" s="187">
        <f>IF(ISERROR(VLOOKUP(BG36,Accueil!$V$17:$V$22,1,0)),1,0)</f>
        <v>0</v>
      </c>
      <c r="FK36" s="187">
        <f>IF(ISERROR(VLOOKUP(BH36,Accueil!$V$17:$V$22,1,0)),1,0)</f>
        <v>0</v>
      </c>
      <c r="FL36" s="187">
        <f>IF(ISERROR(VLOOKUP(BI36,Accueil!$V$17:$V$22,1,0)),1,0)</f>
        <v>0</v>
      </c>
      <c r="FM36" s="187">
        <f>IF(ISERROR(VLOOKUP(BJ36,Accueil!$V$17:$V$22,1,0)),1,0)</f>
        <v>0</v>
      </c>
      <c r="FN36" s="187">
        <f>IF(ISERROR(VLOOKUP(BK36,Accueil!$V$17:$V$22,1,0)),1,0)</f>
        <v>0</v>
      </c>
      <c r="FO36" s="187">
        <f>IF(ISERROR(VLOOKUP(BL36,Accueil!$V$17:$V$22,1,0)),1,0)</f>
        <v>0</v>
      </c>
      <c r="FP36" s="187">
        <f>IF(ISERROR(VLOOKUP(BM36,Accueil!$V$17:$V$22,1,0)),1,0)</f>
        <v>0</v>
      </c>
      <c r="FQ36" s="187">
        <f>IF(ISERROR(VLOOKUP(BN36,Accueil!$V$17:$V$22,1,0)),1,0)</f>
        <v>0</v>
      </c>
      <c r="FR36" s="187">
        <f>IF(ISERROR(VLOOKUP(BO36,Accueil!$V$17:$V$22,1,0)),1,0)</f>
        <v>0</v>
      </c>
      <c r="FS36" s="187">
        <f>IF(ISERROR(VLOOKUP(BP36,Accueil!$V$17:$V$22,1,0)),1,0)</f>
        <v>0</v>
      </c>
      <c r="FT36" s="187">
        <f>IF(ISERROR(VLOOKUP(BQ36,Accueil!$V$17:$V$22,1,0)),1,0)</f>
        <v>0</v>
      </c>
      <c r="FU36" s="187">
        <f>IF(ISERROR(VLOOKUP(BR36,Accueil!$V$17:$V$22,1,0)),1,0)</f>
        <v>0</v>
      </c>
      <c r="FV36" s="187">
        <f>IF(ISERROR(VLOOKUP(BS36,Accueil!$V$17:$V$22,1,0)),1,0)</f>
        <v>0</v>
      </c>
      <c r="FW36" s="187">
        <f>IF(ISERROR(VLOOKUP(BT36,Accueil!$V$17:$V$22,1,0)),1,0)</f>
        <v>0</v>
      </c>
      <c r="FX36" s="187">
        <f>IF(ISERROR(VLOOKUP(BU36,Accueil!$V$17:$V$22,1,0)),1,0)</f>
        <v>0</v>
      </c>
      <c r="FY36" s="187">
        <f>IF(ISERROR(VLOOKUP(BV36,Accueil!$V$17:$V$22,1,0)),1,0)</f>
        <v>0</v>
      </c>
      <c r="FZ36" s="187">
        <f>IF(ISERROR(VLOOKUP(BW36,Accueil!$V$17:$V$22,1,0)),1,0)</f>
        <v>0</v>
      </c>
      <c r="GA36" s="187">
        <f>IF(ISERROR(VLOOKUP(BX36,Accueil!$V$17:$V$22,1,0)),1,0)</f>
        <v>0</v>
      </c>
      <c r="GB36" s="187">
        <f>IF(ISERROR(VLOOKUP(BY36,Accueil!$V$17:$V$22,1,0)),1,0)</f>
        <v>0</v>
      </c>
      <c r="GC36" s="187">
        <f>IF(ISERROR(VLOOKUP(BZ36,Accueil!$V$17:$V$22,1,0)),1,0)</f>
        <v>0</v>
      </c>
      <c r="GD36" s="187">
        <f>IF(ISERROR(VLOOKUP(CA36,Accueil!$V$17:$V$22,1,0)),1,0)</f>
        <v>0</v>
      </c>
      <c r="GE36" s="187">
        <f>IF(ISERROR(VLOOKUP(CB36,Accueil!$V$17:$V$22,1,0)),1,0)</f>
        <v>0</v>
      </c>
      <c r="GF36" s="187">
        <f>IF(ISERROR(VLOOKUP(CC36,Accueil!$V$17:$V$22,1,0)),1,0)</f>
        <v>0</v>
      </c>
      <c r="GG36" s="187">
        <f>IF(ISERROR(VLOOKUP(CD36,Accueil!$V$17:$V$22,1,0)),1,0)</f>
        <v>0</v>
      </c>
      <c r="GH36" s="187">
        <f>IF(ISERROR(VLOOKUP(CE36,Accueil!$V$17:$V$22,1,0)),1,0)</f>
        <v>0</v>
      </c>
      <c r="GI36" s="187">
        <f>IF(ISERROR(VLOOKUP(CF36,Accueil!$V$17:$V$22,1,0)),1,0)</f>
        <v>0</v>
      </c>
      <c r="GJ36" s="187">
        <f>IF(ISERROR(VLOOKUP(CG36,Accueil!$V$17:$V$22,1,0)),1,0)</f>
        <v>0</v>
      </c>
      <c r="GK36" s="187">
        <f>IF(ISERROR(VLOOKUP(CH36,Accueil!$V$17:$V$22,1,0)),1,0)</f>
        <v>0</v>
      </c>
      <c r="GL36" s="187">
        <f>IF(ISERROR(VLOOKUP(CI36,Accueil!$V$17:$V$22,1,0)),1,0)</f>
        <v>0</v>
      </c>
      <c r="GM36" s="187">
        <f>IF(ISERROR(VLOOKUP(CJ36,Accueil!$V$17:$V$22,1,0)),1,0)</f>
        <v>0</v>
      </c>
      <c r="GN36" s="187">
        <f>IF(ISERROR(VLOOKUP(CK36,Accueil!$V$17:$V$22,1,0)),1,0)</f>
        <v>0</v>
      </c>
      <c r="GO36" s="187">
        <f>IF(ISERROR(VLOOKUP(CL36,Accueil!$V$17:$V$22,1,0)),1,0)</f>
        <v>0</v>
      </c>
      <c r="GP36" s="187">
        <f>IF(ISERROR(VLOOKUP(CM36,Accueil!$V$17:$V$22,1,0)),1,0)</f>
        <v>0</v>
      </c>
      <c r="GQ36" s="187">
        <f>IF(ISERROR(VLOOKUP(CN36,Accueil!$V$17:$V$22,1,0)),1,0)</f>
        <v>0</v>
      </c>
      <c r="GR36" s="187">
        <f>IF(ISERROR(VLOOKUP(CO36,Accueil!$V$17:$V$22,1,0)),1,0)</f>
        <v>0</v>
      </c>
      <c r="GS36" s="187">
        <f>IF(ISERROR(VLOOKUP(CP36,Accueil!$V$17:$V$22,1,0)),1,0)</f>
        <v>0</v>
      </c>
      <c r="GT36" s="187">
        <f>IF(ISERROR(VLOOKUP(CQ36,Accueil!$V$17:$V$22,1,0)),1,0)</f>
        <v>0</v>
      </c>
      <c r="GU36" s="187">
        <f>IF(ISERROR(VLOOKUP(CR36,Accueil!$V$17:$V$22,1,0)),1,0)</f>
        <v>0</v>
      </c>
      <c r="GV36" s="187">
        <f>IF(ISERROR(VLOOKUP(CS36,Accueil!$V$17:$V$22,1,0)),1,0)</f>
        <v>0</v>
      </c>
      <c r="GW36" s="187">
        <f>IF(ISERROR(VLOOKUP(CT36,Accueil!$V$17:$V$22,1,0)),1,0)</f>
        <v>0</v>
      </c>
      <c r="GX36" s="187">
        <f>IF(ISERROR(VLOOKUP(CU36,Accueil!$V$17:$V$22,1,0)),1,0)</f>
        <v>0</v>
      </c>
      <c r="GY36" s="187">
        <f>IF(ISERROR(VLOOKUP(CV36,Accueil!$V$17:$V$22,1,0)),1,0)</f>
        <v>0</v>
      </c>
      <c r="GZ36" s="187">
        <f>IF(ISERROR(VLOOKUP(CW36,Accueil!$V$17:$V$22,1,0)),1,0)</f>
        <v>0</v>
      </c>
      <c r="HA36" s="187">
        <f>IF(ISERROR(VLOOKUP(CX36,Accueil!$V$17:$V$22,1,0)),1,0)</f>
        <v>0</v>
      </c>
      <c r="HB36" s="187">
        <f>IF(ISERROR(VLOOKUP(CY36,Accueil!$V$17:$V$22,1,0)),1,0)</f>
        <v>0</v>
      </c>
      <c r="HC36" s="187">
        <f>IF(ISERROR(VLOOKUP(CZ36,Accueil!$V$17:$V$22,1,0)),1,0)</f>
        <v>0</v>
      </c>
      <c r="HD36" s="187">
        <f>IF(ISERROR(VLOOKUP(DA36,Accueil!$V$17:$V$22,1,0)),1,0)</f>
        <v>0</v>
      </c>
    </row>
    <row r="37" spans="1:212" ht="12.75" customHeight="1" x14ac:dyDescent="0.25">
      <c r="A37" s="336"/>
      <c r="B37" s="12">
        <v>29</v>
      </c>
      <c r="C37" s="29" t="str">
        <f>IF(Accueil!E41="","",Accueil!E41)</f>
        <v/>
      </c>
      <c r="D37" s="30" t="str">
        <f>IF(Accueil!F41="","",Accueil!F41)</f>
        <v/>
      </c>
      <c r="E37" s="103" t="str">
        <f t="shared" si="2"/>
        <v/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12">
        <v>29</v>
      </c>
      <c r="DC37" s="11" t="str">
        <f>IF(D37="","",COUNTIF(F37:DA37,Accueil!$AA$28)&amp;" / "&amp;COUNTIF($F$8:$DA$8,"&gt;0")-(COUNTIF(F37:DA37,Accueil!$AF$26)))</f>
        <v/>
      </c>
      <c r="DD37" s="130" t="str">
        <f>IF(D37="","",COUNTIF(F37:DA37,Accueil!$AA$26))</f>
        <v/>
      </c>
      <c r="DE37" s="130" t="str">
        <f>IF(D37="","",COUNTIF($F$8:$DA$8,"&gt;0")-(COUNTIF(F37:DA37,Accueil!$AF$26)))</f>
        <v/>
      </c>
      <c r="DF37" s="11" t="str">
        <f t="shared" si="3"/>
        <v/>
      </c>
      <c r="DG37" s="32" t="str">
        <f t="shared" si="5"/>
        <v/>
      </c>
      <c r="DH37" s="187">
        <f t="shared" si="4"/>
        <v>0</v>
      </c>
      <c r="DI37" s="187">
        <f>IF(ISERROR(VLOOKUP(F37,Accueil!$V$17:$V$22,1,0)),1,0)</f>
        <v>0</v>
      </c>
      <c r="DJ37" s="187">
        <f>IF(ISERROR(VLOOKUP(G37,Accueil!$V$17:$V$22,1,0)),1,0)</f>
        <v>0</v>
      </c>
      <c r="DK37" s="187">
        <f>IF(ISERROR(VLOOKUP(H37,Accueil!$V$17:$V$22,1,0)),1,0)</f>
        <v>0</v>
      </c>
      <c r="DL37" s="187">
        <f>IF(ISERROR(VLOOKUP(I37,Accueil!$V$17:$V$22,1,0)),1,0)</f>
        <v>0</v>
      </c>
      <c r="DM37" s="187">
        <f>IF(ISERROR(VLOOKUP(J37,Accueil!$V$17:$V$22,1,0)),1,0)</f>
        <v>0</v>
      </c>
      <c r="DN37" s="187">
        <f>IF(ISERROR(VLOOKUP(K37,Accueil!$V$17:$V$22,1,0)),1,0)</f>
        <v>0</v>
      </c>
      <c r="DO37" s="187">
        <f>IF(ISERROR(VLOOKUP(L37,Accueil!$V$17:$V$22,1,0)),1,0)</f>
        <v>0</v>
      </c>
      <c r="DP37" s="187">
        <f>IF(ISERROR(VLOOKUP(M37,Accueil!$V$17:$V$22,1,0)),1,0)</f>
        <v>0</v>
      </c>
      <c r="DQ37" s="187">
        <f>IF(ISERROR(VLOOKUP(N37,Accueil!$V$17:$V$22,1,0)),1,0)</f>
        <v>0</v>
      </c>
      <c r="DR37" s="187">
        <f>IF(ISERROR(VLOOKUP(O37,Accueil!$V$17:$V$22,1,0)),1,0)</f>
        <v>0</v>
      </c>
      <c r="DS37" s="187">
        <f>IF(ISERROR(VLOOKUP(P37,Accueil!$V$17:$V$22,1,0)),1,0)</f>
        <v>0</v>
      </c>
      <c r="DT37" s="187">
        <f>IF(ISERROR(VLOOKUP(Q37,Accueil!$V$17:$V$22,1,0)),1,0)</f>
        <v>0</v>
      </c>
      <c r="DU37" s="187">
        <f>IF(ISERROR(VLOOKUP(R37,Accueil!$V$17:$V$22,1,0)),1,0)</f>
        <v>0</v>
      </c>
      <c r="DV37" s="187">
        <f>IF(ISERROR(VLOOKUP(S37,Accueil!$V$17:$V$22,1,0)),1,0)</f>
        <v>0</v>
      </c>
      <c r="DW37" s="187">
        <f>IF(ISERROR(VLOOKUP(T37,Accueil!$V$17:$V$22,1,0)),1,0)</f>
        <v>0</v>
      </c>
      <c r="DX37" s="187">
        <f>IF(ISERROR(VLOOKUP(U37,Accueil!$V$17:$V$22,1,0)),1,0)</f>
        <v>0</v>
      </c>
      <c r="DY37" s="187">
        <f>IF(ISERROR(VLOOKUP(V37,Accueil!$V$17:$V$22,1,0)),1,0)</f>
        <v>0</v>
      </c>
      <c r="DZ37" s="187">
        <f>IF(ISERROR(VLOOKUP(W37,Accueil!$V$17:$V$22,1,0)),1,0)</f>
        <v>0</v>
      </c>
      <c r="EA37" s="187">
        <f>IF(ISERROR(VLOOKUP(X37,Accueil!$V$17:$V$22,1,0)),1,0)</f>
        <v>0</v>
      </c>
      <c r="EB37" s="187">
        <f>IF(ISERROR(VLOOKUP(Y37,Accueil!$V$17:$V$22,1,0)),1,0)</f>
        <v>0</v>
      </c>
      <c r="EC37" s="187">
        <f>IF(ISERROR(VLOOKUP(Z37,Accueil!$V$17:$V$22,1,0)),1,0)</f>
        <v>0</v>
      </c>
      <c r="ED37" s="187">
        <f>IF(ISERROR(VLOOKUP(AA37,Accueil!$V$17:$V$22,1,0)),1,0)</f>
        <v>0</v>
      </c>
      <c r="EE37" s="187">
        <f>IF(ISERROR(VLOOKUP(AB37,Accueil!$V$17:$V$22,1,0)),1,0)</f>
        <v>0</v>
      </c>
      <c r="EF37" s="187">
        <f>IF(ISERROR(VLOOKUP(AC37,Accueil!$V$17:$V$22,1,0)),1,0)</f>
        <v>0</v>
      </c>
      <c r="EG37" s="187">
        <f>IF(ISERROR(VLOOKUP(AD37,Accueil!$V$17:$V$22,1,0)),1,0)</f>
        <v>0</v>
      </c>
      <c r="EH37" s="187">
        <f>IF(ISERROR(VLOOKUP(AE37,Accueil!$V$17:$V$22,1,0)),1,0)</f>
        <v>0</v>
      </c>
      <c r="EI37" s="187">
        <f>IF(ISERROR(VLOOKUP(AF37,Accueil!$V$17:$V$22,1,0)),1,0)</f>
        <v>0</v>
      </c>
      <c r="EJ37" s="187">
        <f>IF(ISERROR(VLOOKUP(AG37,Accueil!$V$17:$V$22,1,0)),1,0)</f>
        <v>0</v>
      </c>
      <c r="EK37" s="187">
        <f>IF(ISERROR(VLOOKUP(AH37,Accueil!$V$17:$V$22,1,0)),1,0)</f>
        <v>0</v>
      </c>
      <c r="EL37" s="187">
        <f>IF(ISERROR(VLOOKUP(AI37,Accueil!$V$17:$V$22,1,0)),1,0)</f>
        <v>0</v>
      </c>
      <c r="EM37" s="187">
        <f>IF(ISERROR(VLOOKUP(AJ37,Accueil!$V$17:$V$22,1,0)),1,0)</f>
        <v>0</v>
      </c>
      <c r="EN37" s="187">
        <f>IF(ISERROR(VLOOKUP(AK37,Accueil!$V$17:$V$22,1,0)),1,0)</f>
        <v>0</v>
      </c>
      <c r="EO37" s="187">
        <f>IF(ISERROR(VLOOKUP(AL37,Accueil!$V$17:$V$22,1,0)),1,0)</f>
        <v>0</v>
      </c>
      <c r="EP37" s="187">
        <f>IF(ISERROR(VLOOKUP(AM37,Accueil!$V$17:$V$22,1,0)),1,0)</f>
        <v>0</v>
      </c>
      <c r="EQ37" s="187">
        <f>IF(ISERROR(VLOOKUP(AN37,Accueil!$V$17:$V$22,1,0)),1,0)</f>
        <v>0</v>
      </c>
      <c r="ER37" s="187">
        <f>IF(ISERROR(VLOOKUP(AO37,Accueil!$V$17:$V$22,1,0)),1,0)</f>
        <v>0</v>
      </c>
      <c r="ES37" s="187">
        <f>IF(ISERROR(VLOOKUP(AP37,Accueil!$V$17:$V$22,1,0)),1,0)</f>
        <v>0</v>
      </c>
      <c r="ET37" s="187">
        <f>IF(ISERROR(VLOOKUP(AQ37,Accueil!$V$17:$V$22,1,0)),1,0)</f>
        <v>0</v>
      </c>
      <c r="EU37" s="187">
        <f>IF(ISERROR(VLOOKUP(AR37,Accueil!$V$17:$V$22,1,0)),1,0)</f>
        <v>0</v>
      </c>
      <c r="EV37" s="187">
        <f>IF(ISERROR(VLOOKUP(AS37,Accueil!$V$17:$V$22,1,0)),1,0)</f>
        <v>0</v>
      </c>
      <c r="EW37" s="187">
        <f>IF(ISERROR(VLOOKUP(AT37,Accueil!$V$17:$V$22,1,0)),1,0)</f>
        <v>0</v>
      </c>
      <c r="EX37" s="187">
        <f>IF(ISERROR(VLOOKUP(AU37,Accueil!$V$17:$V$22,1,0)),1,0)</f>
        <v>0</v>
      </c>
      <c r="EY37" s="187">
        <f>IF(ISERROR(VLOOKUP(AV37,Accueil!$V$17:$V$22,1,0)),1,0)</f>
        <v>0</v>
      </c>
      <c r="EZ37" s="187">
        <f>IF(ISERROR(VLOOKUP(AW37,Accueil!$V$17:$V$22,1,0)),1,0)</f>
        <v>0</v>
      </c>
      <c r="FA37" s="187">
        <f>IF(ISERROR(VLOOKUP(AX37,Accueil!$V$17:$V$22,1,0)),1,0)</f>
        <v>0</v>
      </c>
      <c r="FB37" s="187">
        <f>IF(ISERROR(VLOOKUP(AY37,Accueil!$V$17:$V$22,1,0)),1,0)</f>
        <v>0</v>
      </c>
      <c r="FC37" s="187">
        <f>IF(ISERROR(VLOOKUP(AZ37,Accueil!$V$17:$V$22,1,0)),1,0)</f>
        <v>0</v>
      </c>
      <c r="FD37" s="187">
        <f>IF(ISERROR(VLOOKUP(BA37,Accueil!$V$17:$V$22,1,0)),1,0)</f>
        <v>0</v>
      </c>
      <c r="FE37" s="187">
        <f>IF(ISERROR(VLOOKUP(BB37,Accueil!$V$17:$V$22,1,0)),1,0)</f>
        <v>0</v>
      </c>
      <c r="FF37" s="187">
        <f>IF(ISERROR(VLOOKUP(BC37,Accueil!$V$17:$V$22,1,0)),1,0)</f>
        <v>0</v>
      </c>
      <c r="FG37" s="187">
        <f>IF(ISERROR(VLOOKUP(BD37,Accueil!$V$17:$V$22,1,0)),1,0)</f>
        <v>0</v>
      </c>
      <c r="FH37" s="187">
        <f>IF(ISERROR(VLOOKUP(BE37,Accueil!$V$17:$V$22,1,0)),1,0)</f>
        <v>0</v>
      </c>
      <c r="FI37" s="187">
        <f>IF(ISERROR(VLOOKUP(BF37,Accueil!$V$17:$V$22,1,0)),1,0)</f>
        <v>0</v>
      </c>
      <c r="FJ37" s="187">
        <f>IF(ISERROR(VLOOKUP(BG37,Accueil!$V$17:$V$22,1,0)),1,0)</f>
        <v>0</v>
      </c>
      <c r="FK37" s="187">
        <f>IF(ISERROR(VLOOKUP(BH37,Accueil!$V$17:$V$22,1,0)),1,0)</f>
        <v>0</v>
      </c>
      <c r="FL37" s="187">
        <f>IF(ISERROR(VLOOKUP(BI37,Accueil!$V$17:$V$22,1,0)),1,0)</f>
        <v>0</v>
      </c>
      <c r="FM37" s="187">
        <f>IF(ISERROR(VLOOKUP(BJ37,Accueil!$V$17:$V$22,1,0)),1,0)</f>
        <v>0</v>
      </c>
      <c r="FN37" s="187">
        <f>IF(ISERROR(VLOOKUP(BK37,Accueil!$V$17:$V$22,1,0)),1,0)</f>
        <v>0</v>
      </c>
      <c r="FO37" s="187">
        <f>IF(ISERROR(VLOOKUP(BL37,Accueil!$V$17:$V$22,1,0)),1,0)</f>
        <v>0</v>
      </c>
      <c r="FP37" s="187">
        <f>IF(ISERROR(VLOOKUP(BM37,Accueil!$V$17:$V$22,1,0)),1,0)</f>
        <v>0</v>
      </c>
      <c r="FQ37" s="187">
        <f>IF(ISERROR(VLOOKUP(BN37,Accueil!$V$17:$V$22,1,0)),1,0)</f>
        <v>0</v>
      </c>
      <c r="FR37" s="187">
        <f>IF(ISERROR(VLOOKUP(BO37,Accueil!$V$17:$V$22,1,0)),1,0)</f>
        <v>0</v>
      </c>
      <c r="FS37" s="187">
        <f>IF(ISERROR(VLOOKUP(BP37,Accueil!$V$17:$V$22,1,0)),1,0)</f>
        <v>0</v>
      </c>
      <c r="FT37" s="187">
        <f>IF(ISERROR(VLOOKUP(BQ37,Accueil!$V$17:$V$22,1,0)),1,0)</f>
        <v>0</v>
      </c>
      <c r="FU37" s="187">
        <f>IF(ISERROR(VLOOKUP(BR37,Accueil!$V$17:$V$22,1,0)),1,0)</f>
        <v>0</v>
      </c>
      <c r="FV37" s="187">
        <f>IF(ISERROR(VLOOKUP(BS37,Accueil!$V$17:$V$22,1,0)),1,0)</f>
        <v>0</v>
      </c>
      <c r="FW37" s="187">
        <f>IF(ISERROR(VLOOKUP(BT37,Accueil!$V$17:$V$22,1,0)),1,0)</f>
        <v>0</v>
      </c>
      <c r="FX37" s="187">
        <f>IF(ISERROR(VLOOKUP(BU37,Accueil!$V$17:$V$22,1,0)),1,0)</f>
        <v>0</v>
      </c>
      <c r="FY37" s="187">
        <f>IF(ISERROR(VLOOKUP(BV37,Accueil!$V$17:$V$22,1,0)),1,0)</f>
        <v>0</v>
      </c>
      <c r="FZ37" s="187">
        <f>IF(ISERROR(VLOOKUP(BW37,Accueil!$V$17:$V$22,1,0)),1,0)</f>
        <v>0</v>
      </c>
      <c r="GA37" s="187">
        <f>IF(ISERROR(VLOOKUP(BX37,Accueil!$V$17:$V$22,1,0)),1,0)</f>
        <v>0</v>
      </c>
      <c r="GB37" s="187">
        <f>IF(ISERROR(VLOOKUP(BY37,Accueil!$V$17:$V$22,1,0)),1,0)</f>
        <v>0</v>
      </c>
      <c r="GC37" s="187">
        <f>IF(ISERROR(VLOOKUP(BZ37,Accueil!$V$17:$V$22,1,0)),1,0)</f>
        <v>0</v>
      </c>
      <c r="GD37" s="187">
        <f>IF(ISERROR(VLOOKUP(CA37,Accueil!$V$17:$V$22,1,0)),1,0)</f>
        <v>0</v>
      </c>
      <c r="GE37" s="187">
        <f>IF(ISERROR(VLOOKUP(CB37,Accueil!$V$17:$V$22,1,0)),1,0)</f>
        <v>0</v>
      </c>
      <c r="GF37" s="187">
        <f>IF(ISERROR(VLOOKUP(CC37,Accueil!$V$17:$V$22,1,0)),1,0)</f>
        <v>0</v>
      </c>
      <c r="GG37" s="187">
        <f>IF(ISERROR(VLOOKUP(CD37,Accueil!$V$17:$V$22,1,0)),1,0)</f>
        <v>0</v>
      </c>
      <c r="GH37" s="187">
        <f>IF(ISERROR(VLOOKUP(CE37,Accueil!$V$17:$V$22,1,0)),1,0)</f>
        <v>0</v>
      </c>
      <c r="GI37" s="187">
        <f>IF(ISERROR(VLOOKUP(CF37,Accueil!$V$17:$V$22,1,0)),1,0)</f>
        <v>0</v>
      </c>
      <c r="GJ37" s="187">
        <f>IF(ISERROR(VLOOKUP(CG37,Accueil!$V$17:$V$22,1,0)),1,0)</f>
        <v>0</v>
      </c>
      <c r="GK37" s="187">
        <f>IF(ISERROR(VLOOKUP(CH37,Accueil!$V$17:$V$22,1,0)),1,0)</f>
        <v>0</v>
      </c>
      <c r="GL37" s="187">
        <f>IF(ISERROR(VLOOKUP(CI37,Accueil!$V$17:$V$22,1,0)),1,0)</f>
        <v>0</v>
      </c>
      <c r="GM37" s="187">
        <f>IF(ISERROR(VLOOKUP(CJ37,Accueil!$V$17:$V$22,1,0)),1,0)</f>
        <v>0</v>
      </c>
      <c r="GN37" s="187">
        <f>IF(ISERROR(VLOOKUP(CK37,Accueil!$V$17:$V$22,1,0)),1,0)</f>
        <v>0</v>
      </c>
      <c r="GO37" s="187">
        <f>IF(ISERROR(VLOOKUP(CL37,Accueil!$V$17:$V$22,1,0)),1,0)</f>
        <v>0</v>
      </c>
      <c r="GP37" s="187">
        <f>IF(ISERROR(VLOOKUP(CM37,Accueil!$V$17:$V$22,1,0)),1,0)</f>
        <v>0</v>
      </c>
      <c r="GQ37" s="187">
        <f>IF(ISERROR(VLOOKUP(CN37,Accueil!$V$17:$V$22,1,0)),1,0)</f>
        <v>0</v>
      </c>
      <c r="GR37" s="187">
        <f>IF(ISERROR(VLOOKUP(CO37,Accueil!$V$17:$V$22,1,0)),1,0)</f>
        <v>0</v>
      </c>
      <c r="GS37" s="187">
        <f>IF(ISERROR(VLOOKUP(CP37,Accueil!$V$17:$V$22,1,0)),1,0)</f>
        <v>0</v>
      </c>
      <c r="GT37" s="187">
        <f>IF(ISERROR(VLOOKUP(CQ37,Accueil!$V$17:$V$22,1,0)),1,0)</f>
        <v>0</v>
      </c>
      <c r="GU37" s="187">
        <f>IF(ISERROR(VLOOKUP(CR37,Accueil!$V$17:$V$22,1,0)),1,0)</f>
        <v>0</v>
      </c>
      <c r="GV37" s="187">
        <f>IF(ISERROR(VLOOKUP(CS37,Accueil!$V$17:$V$22,1,0)),1,0)</f>
        <v>0</v>
      </c>
      <c r="GW37" s="187">
        <f>IF(ISERROR(VLOOKUP(CT37,Accueil!$V$17:$V$22,1,0)),1,0)</f>
        <v>0</v>
      </c>
      <c r="GX37" s="187">
        <f>IF(ISERROR(VLOOKUP(CU37,Accueil!$V$17:$V$22,1,0)),1,0)</f>
        <v>0</v>
      </c>
      <c r="GY37" s="187">
        <f>IF(ISERROR(VLOOKUP(CV37,Accueil!$V$17:$V$22,1,0)),1,0)</f>
        <v>0</v>
      </c>
      <c r="GZ37" s="187">
        <f>IF(ISERROR(VLOOKUP(CW37,Accueil!$V$17:$V$22,1,0)),1,0)</f>
        <v>0</v>
      </c>
      <c r="HA37" s="187">
        <f>IF(ISERROR(VLOOKUP(CX37,Accueil!$V$17:$V$22,1,0)),1,0)</f>
        <v>0</v>
      </c>
      <c r="HB37" s="187">
        <f>IF(ISERROR(VLOOKUP(CY37,Accueil!$V$17:$V$22,1,0)),1,0)</f>
        <v>0</v>
      </c>
      <c r="HC37" s="187">
        <f>IF(ISERROR(VLOOKUP(CZ37,Accueil!$V$17:$V$22,1,0)),1,0)</f>
        <v>0</v>
      </c>
      <c r="HD37" s="187">
        <f>IF(ISERROR(VLOOKUP(DA37,Accueil!$V$17:$V$22,1,0)),1,0)</f>
        <v>0</v>
      </c>
    </row>
    <row r="38" spans="1:212" ht="12.75" customHeight="1" x14ac:dyDescent="0.25">
      <c r="A38" s="336"/>
      <c r="B38" s="12">
        <v>30</v>
      </c>
      <c r="C38" s="29" t="str">
        <f>IF(Accueil!E42="","",Accueil!E42)</f>
        <v/>
      </c>
      <c r="D38" s="30" t="str">
        <f>IF(Accueil!F42="","",Accueil!F42)</f>
        <v/>
      </c>
      <c r="E38" s="103" t="str">
        <f t="shared" si="2"/>
        <v/>
      </c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12">
        <v>30</v>
      </c>
      <c r="DC38" s="11" t="str">
        <f>IF(D38="","",COUNTIF(F38:DA38,Accueil!$AA$28)&amp;" / "&amp;COUNTIF($F$8:$DA$8,"&gt;0")-(COUNTIF(F38:DA38,Accueil!$AF$26)))</f>
        <v/>
      </c>
      <c r="DD38" s="130" t="str">
        <f>IF(D38="","",COUNTIF(F38:DA38,Accueil!$AA$26))</f>
        <v/>
      </c>
      <c r="DE38" s="130" t="str">
        <f>IF(D38="","",COUNTIF($F$8:$DA$8,"&gt;0")-(COUNTIF(F38:DA38,Accueil!$AF$26)))</f>
        <v/>
      </c>
      <c r="DF38" s="11" t="str">
        <f t="shared" si="3"/>
        <v/>
      </c>
      <c r="DG38" s="32" t="str">
        <f t="shared" si="5"/>
        <v/>
      </c>
      <c r="DH38" s="187">
        <f t="shared" si="4"/>
        <v>0</v>
      </c>
      <c r="DI38" s="187">
        <f>IF(ISERROR(VLOOKUP(F38,Accueil!$V$17:$V$22,1,0)),1,0)</f>
        <v>0</v>
      </c>
      <c r="DJ38" s="187">
        <f>IF(ISERROR(VLOOKUP(G38,Accueil!$V$17:$V$22,1,0)),1,0)</f>
        <v>0</v>
      </c>
      <c r="DK38" s="187">
        <f>IF(ISERROR(VLOOKUP(H38,Accueil!$V$17:$V$22,1,0)),1,0)</f>
        <v>0</v>
      </c>
      <c r="DL38" s="187">
        <f>IF(ISERROR(VLOOKUP(I38,Accueil!$V$17:$V$22,1,0)),1,0)</f>
        <v>0</v>
      </c>
      <c r="DM38" s="187">
        <f>IF(ISERROR(VLOOKUP(J38,Accueil!$V$17:$V$22,1,0)),1,0)</f>
        <v>0</v>
      </c>
      <c r="DN38" s="187">
        <f>IF(ISERROR(VLOOKUP(K38,Accueil!$V$17:$V$22,1,0)),1,0)</f>
        <v>0</v>
      </c>
      <c r="DO38" s="187">
        <f>IF(ISERROR(VLOOKUP(L38,Accueil!$V$17:$V$22,1,0)),1,0)</f>
        <v>0</v>
      </c>
      <c r="DP38" s="187">
        <f>IF(ISERROR(VLOOKUP(M38,Accueil!$V$17:$V$22,1,0)),1,0)</f>
        <v>0</v>
      </c>
      <c r="DQ38" s="187">
        <f>IF(ISERROR(VLOOKUP(N38,Accueil!$V$17:$V$22,1,0)),1,0)</f>
        <v>0</v>
      </c>
      <c r="DR38" s="187">
        <f>IF(ISERROR(VLOOKUP(O38,Accueil!$V$17:$V$22,1,0)),1,0)</f>
        <v>0</v>
      </c>
      <c r="DS38" s="187">
        <f>IF(ISERROR(VLOOKUP(P38,Accueil!$V$17:$V$22,1,0)),1,0)</f>
        <v>0</v>
      </c>
      <c r="DT38" s="187">
        <f>IF(ISERROR(VLOOKUP(Q38,Accueil!$V$17:$V$22,1,0)),1,0)</f>
        <v>0</v>
      </c>
      <c r="DU38" s="187">
        <f>IF(ISERROR(VLOOKUP(R38,Accueil!$V$17:$V$22,1,0)),1,0)</f>
        <v>0</v>
      </c>
      <c r="DV38" s="187">
        <f>IF(ISERROR(VLOOKUP(S38,Accueil!$V$17:$V$22,1,0)),1,0)</f>
        <v>0</v>
      </c>
      <c r="DW38" s="187">
        <f>IF(ISERROR(VLOOKUP(T38,Accueil!$V$17:$V$22,1,0)),1,0)</f>
        <v>0</v>
      </c>
      <c r="DX38" s="187">
        <f>IF(ISERROR(VLOOKUP(U38,Accueil!$V$17:$V$22,1,0)),1,0)</f>
        <v>0</v>
      </c>
      <c r="DY38" s="187">
        <f>IF(ISERROR(VLOOKUP(V38,Accueil!$V$17:$V$22,1,0)),1,0)</f>
        <v>0</v>
      </c>
      <c r="DZ38" s="187">
        <f>IF(ISERROR(VLOOKUP(W38,Accueil!$V$17:$V$22,1,0)),1,0)</f>
        <v>0</v>
      </c>
      <c r="EA38" s="187">
        <f>IF(ISERROR(VLOOKUP(X38,Accueil!$V$17:$V$22,1,0)),1,0)</f>
        <v>0</v>
      </c>
      <c r="EB38" s="187">
        <f>IF(ISERROR(VLOOKUP(Y38,Accueil!$V$17:$V$22,1,0)),1,0)</f>
        <v>0</v>
      </c>
      <c r="EC38" s="187">
        <f>IF(ISERROR(VLOOKUP(Z38,Accueil!$V$17:$V$22,1,0)),1,0)</f>
        <v>0</v>
      </c>
      <c r="ED38" s="187">
        <f>IF(ISERROR(VLOOKUP(AA38,Accueil!$V$17:$V$22,1,0)),1,0)</f>
        <v>0</v>
      </c>
      <c r="EE38" s="187">
        <f>IF(ISERROR(VLOOKUP(AB38,Accueil!$V$17:$V$22,1,0)),1,0)</f>
        <v>0</v>
      </c>
      <c r="EF38" s="187">
        <f>IF(ISERROR(VLOOKUP(AC38,Accueil!$V$17:$V$22,1,0)),1,0)</f>
        <v>0</v>
      </c>
      <c r="EG38" s="187">
        <f>IF(ISERROR(VLOOKUP(AD38,Accueil!$V$17:$V$22,1,0)),1,0)</f>
        <v>0</v>
      </c>
      <c r="EH38" s="187">
        <f>IF(ISERROR(VLOOKUP(AE38,Accueil!$V$17:$V$22,1,0)),1,0)</f>
        <v>0</v>
      </c>
      <c r="EI38" s="187">
        <f>IF(ISERROR(VLOOKUP(AF38,Accueil!$V$17:$V$22,1,0)),1,0)</f>
        <v>0</v>
      </c>
      <c r="EJ38" s="187">
        <f>IF(ISERROR(VLOOKUP(AG38,Accueil!$V$17:$V$22,1,0)),1,0)</f>
        <v>0</v>
      </c>
      <c r="EK38" s="187">
        <f>IF(ISERROR(VLOOKUP(AH38,Accueil!$V$17:$V$22,1,0)),1,0)</f>
        <v>0</v>
      </c>
      <c r="EL38" s="187">
        <f>IF(ISERROR(VLOOKUP(AI38,Accueil!$V$17:$V$22,1,0)),1,0)</f>
        <v>0</v>
      </c>
      <c r="EM38" s="187">
        <f>IF(ISERROR(VLOOKUP(AJ38,Accueil!$V$17:$V$22,1,0)),1,0)</f>
        <v>0</v>
      </c>
      <c r="EN38" s="187">
        <f>IF(ISERROR(VLOOKUP(AK38,Accueil!$V$17:$V$22,1,0)),1,0)</f>
        <v>0</v>
      </c>
      <c r="EO38" s="187">
        <f>IF(ISERROR(VLOOKUP(AL38,Accueil!$V$17:$V$22,1,0)),1,0)</f>
        <v>0</v>
      </c>
      <c r="EP38" s="187">
        <f>IF(ISERROR(VLOOKUP(AM38,Accueil!$V$17:$V$22,1,0)),1,0)</f>
        <v>0</v>
      </c>
      <c r="EQ38" s="187">
        <f>IF(ISERROR(VLOOKUP(AN38,Accueil!$V$17:$V$22,1,0)),1,0)</f>
        <v>0</v>
      </c>
      <c r="ER38" s="187">
        <f>IF(ISERROR(VLOOKUP(AO38,Accueil!$V$17:$V$22,1,0)),1,0)</f>
        <v>0</v>
      </c>
      <c r="ES38" s="187">
        <f>IF(ISERROR(VLOOKUP(AP38,Accueil!$V$17:$V$22,1,0)),1,0)</f>
        <v>0</v>
      </c>
      <c r="ET38" s="187">
        <f>IF(ISERROR(VLOOKUP(AQ38,Accueil!$V$17:$V$22,1,0)),1,0)</f>
        <v>0</v>
      </c>
      <c r="EU38" s="187">
        <f>IF(ISERROR(VLOOKUP(AR38,Accueil!$V$17:$V$22,1,0)),1,0)</f>
        <v>0</v>
      </c>
      <c r="EV38" s="187">
        <f>IF(ISERROR(VLOOKUP(AS38,Accueil!$V$17:$V$22,1,0)),1,0)</f>
        <v>0</v>
      </c>
      <c r="EW38" s="187">
        <f>IF(ISERROR(VLOOKUP(AT38,Accueil!$V$17:$V$22,1,0)),1,0)</f>
        <v>0</v>
      </c>
      <c r="EX38" s="187">
        <f>IF(ISERROR(VLOOKUP(AU38,Accueil!$V$17:$V$22,1,0)),1,0)</f>
        <v>0</v>
      </c>
      <c r="EY38" s="187">
        <f>IF(ISERROR(VLOOKUP(AV38,Accueil!$V$17:$V$22,1,0)),1,0)</f>
        <v>0</v>
      </c>
      <c r="EZ38" s="187">
        <f>IF(ISERROR(VLOOKUP(AW38,Accueil!$V$17:$V$22,1,0)),1,0)</f>
        <v>0</v>
      </c>
      <c r="FA38" s="187">
        <f>IF(ISERROR(VLOOKUP(AX38,Accueil!$V$17:$V$22,1,0)),1,0)</f>
        <v>0</v>
      </c>
      <c r="FB38" s="187">
        <f>IF(ISERROR(VLOOKUP(AY38,Accueil!$V$17:$V$22,1,0)),1,0)</f>
        <v>0</v>
      </c>
      <c r="FC38" s="187">
        <f>IF(ISERROR(VLOOKUP(AZ38,Accueil!$V$17:$V$22,1,0)),1,0)</f>
        <v>0</v>
      </c>
      <c r="FD38" s="187">
        <f>IF(ISERROR(VLOOKUP(BA38,Accueil!$V$17:$V$22,1,0)),1,0)</f>
        <v>0</v>
      </c>
      <c r="FE38" s="187">
        <f>IF(ISERROR(VLOOKUP(BB38,Accueil!$V$17:$V$22,1,0)),1,0)</f>
        <v>0</v>
      </c>
      <c r="FF38" s="187">
        <f>IF(ISERROR(VLOOKUP(BC38,Accueil!$V$17:$V$22,1,0)),1,0)</f>
        <v>0</v>
      </c>
      <c r="FG38" s="187">
        <f>IF(ISERROR(VLOOKUP(BD38,Accueil!$V$17:$V$22,1,0)),1,0)</f>
        <v>0</v>
      </c>
      <c r="FH38" s="187">
        <f>IF(ISERROR(VLOOKUP(BE38,Accueil!$V$17:$V$22,1,0)),1,0)</f>
        <v>0</v>
      </c>
      <c r="FI38" s="187">
        <f>IF(ISERROR(VLOOKUP(BF38,Accueil!$V$17:$V$22,1,0)),1,0)</f>
        <v>0</v>
      </c>
      <c r="FJ38" s="187">
        <f>IF(ISERROR(VLOOKUP(BG38,Accueil!$V$17:$V$22,1,0)),1,0)</f>
        <v>0</v>
      </c>
      <c r="FK38" s="187">
        <f>IF(ISERROR(VLOOKUP(BH38,Accueil!$V$17:$V$22,1,0)),1,0)</f>
        <v>0</v>
      </c>
      <c r="FL38" s="187">
        <f>IF(ISERROR(VLOOKUP(BI38,Accueil!$V$17:$V$22,1,0)),1,0)</f>
        <v>0</v>
      </c>
      <c r="FM38" s="187">
        <f>IF(ISERROR(VLOOKUP(BJ38,Accueil!$V$17:$V$22,1,0)),1,0)</f>
        <v>0</v>
      </c>
      <c r="FN38" s="187">
        <f>IF(ISERROR(VLOOKUP(BK38,Accueil!$V$17:$V$22,1,0)),1,0)</f>
        <v>0</v>
      </c>
      <c r="FO38" s="187">
        <f>IF(ISERROR(VLOOKUP(BL38,Accueil!$V$17:$V$22,1,0)),1,0)</f>
        <v>0</v>
      </c>
      <c r="FP38" s="187">
        <f>IF(ISERROR(VLOOKUP(BM38,Accueil!$V$17:$V$22,1,0)),1,0)</f>
        <v>0</v>
      </c>
      <c r="FQ38" s="187">
        <f>IF(ISERROR(VLOOKUP(BN38,Accueil!$V$17:$V$22,1,0)),1,0)</f>
        <v>0</v>
      </c>
      <c r="FR38" s="187">
        <f>IF(ISERROR(VLOOKUP(BO38,Accueil!$V$17:$V$22,1,0)),1,0)</f>
        <v>0</v>
      </c>
      <c r="FS38" s="187">
        <f>IF(ISERROR(VLOOKUP(BP38,Accueil!$V$17:$V$22,1,0)),1,0)</f>
        <v>0</v>
      </c>
      <c r="FT38" s="187">
        <f>IF(ISERROR(VLOOKUP(BQ38,Accueil!$V$17:$V$22,1,0)),1,0)</f>
        <v>0</v>
      </c>
      <c r="FU38" s="187">
        <f>IF(ISERROR(VLOOKUP(BR38,Accueil!$V$17:$V$22,1,0)),1,0)</f>
        <v>0</v>
      </c>
      <c r="FV38" s="187">
        <f>IF(ISERROR(VLOOKUP(BS38,Accueil!$V$17:$V$22,1,0)),1,0)</f>
        <v>0</v>
      </c>
      <c r="FW38" s="187">
        <f>IF(ISERROR(VLOOKUP(BT38,Accueil!$V$17:$V$22,1,0)),1,0)</f>
        <v>0</v>
      </c>
      <c r="FX38" s="187">
        <f>IF(ISERROR(VLOOKUP(BU38,Accueil!$V$17:$V$22,1,0)),1,0)</f>
        <v>0</v>
      </c>
      <c r="FY38" s="187">
        <f>IF(ISERROR(VLOOKUP(BV38,Accueil!$V$17:$V$22,1,0)),1,0)</f>
        <v>0</v>
      </c>
      <c r="FZ38" s="187">
        <f>IF(ISERROR(VLOOKUP(BW38,Accueil!$V$17:$V$22,1,0)),1,0)</f>
        <v>0</v>
      </c>
      <c r="GA38" s="187">
        <f>IF(ISERROR(VLOOKUP(BX38,Accueil!$V$17:$V$22,1,0)),1,0)</f>
        <v>0</v>
      </c>
      <c r="GB38" s="187">
        <f>IF(ISERROR(VLOOKUP(BY38,Accueil!$V$17:$V$22,1,0)),1,0)</f>
        <v>0</v>
      </c>
      <c r="GC38" s="187">
        <f>IF(ISERROR(VLOOKUP(BZ38,Accueil!$V$17:$V$22,1,0)),1,0)</f>
        <v>0</v>
      </c>
      <c r="GD38" s="187">
        <f>IF(ISERROR(VLOOKUP(CA38,Accueil!$V$17:$V$22,1,0)),1,0)</f>
        <v>0</v>
      </c>
      <c r="GE38" s="187">
        <f>IF(ISERROR(VLOOKUP(CB38,Accueil!$V$17:$V$22,1,0)),1,0)</f>
        <v>0</v>
      </c>
      <c r="GF38" s="187">
        <f>IF(ISERROR(VLOOKUP(CC38,Accueil!$V$17:$V$22,1,0)),1,0)</f>
        <v>0</v>
      </c>
      <c r="GG38" s="187">
        <f>IF(ISERROR(VLOOKUP(CD38,Accueil!$V$17:$V$22,1,0)),1,0)</f>
        <v>0</v>
      </c>
      <c r="GH38" s="187">
        <f>IF(ISERROR(VLOOKUP(CE38,Accueil!$V$17:$V$22,1,0)),1,0)</f>
        <v>0</v>
      </c>
      <c r="GI38" s="187">
        <f>IF(ISERROR(VLOOKUP(CF38,Accueil!$V$17:$V$22,1,0)),1,0)</f>
        <v>0</v>
      </c>
      <c r="GJ38" s="187">
        <f>IF(ISERROR(VLOOKUP(CG38,Accueil!$V$17:$V$22,1,0)),1,0)</f>
        <v>0</v>
      </c>
      <c r="GK38" s="187">
        <f>IF(ISERROR(VLOOKUP(CH38,Accueil!$V$17:$V$22,1,0)),1,0)</f>
        <v>0</v>
      </c>
      <c r="GL38" s="187">
        <f>IF(ISERROR(VLOOKUP(CI38,Accueil!$V$17:$V$22,1,0)),1,0)</f>
        <v>0</v>
      </c>
      <c r="GM38" s="187">
        <f>IF(ISERROR(VLOOKUP(CJ38,Accueil!$V$17:$V$22,1,0)),1,0)</f>
        <v>0</v>
      </c>
      <c r="GN38" s="187">
        <f>IF(ISERROR(VLOOKUP(CK38,Accueil!$V$17:$V$22,1,0)),1,0)</f>
        <v>0</v>
      </c>
      <c r="GO38" s="187">
        <f>IF(ISERROR(VLOOKUP(CL38,Accueil!$V$17:$V$22,1,0)),1,0)</f>
        <v>0</v>
      </c>
      <c r="GP38" s="187">
        <f>IF(ISERROR(VLOOKUP(CM38,Accueil!$V$17:$V$22,1,0)),1,0)</f>
        <v>0</v>
      </c>
      <c r="GQ38" s="187">
        <f>IF(ISERROR(VLOOKUP(CN38,Accueil!$V$17:$V$22,1,0)),1,0)</f>
        <v>0</v>
      </c>
      <c r="GR38" s="187">
        <f>IF(ISERROR(VLOOKUP(CO38,Accueil!$V$17:$V$22,1,0)),1,0)</f>
        <v>0</v>
      </c>
      <c r="GS38" s="187">
        <f>IF(ISERROR(VLOOKUP(CP38,Accueil!$V$17:$V$22,1,0)),1,0)</f>
        <v>0</v>
      </c>
      <c r="GT38" s="187">
        <f>IF(ISERROR(VLOOKUP(CQ38,Accueil!$V$17:$V$22,1,0)),1,0)</f>
        <v>0</v>
      </c>
      <c r="GU38" s="187">
        <f>IF(ISERROR(VLOOKUP(CR38,Accueil!$V$17:$V$22,1,0)),1,0)</f>
        <v>0</v>
      </c>
      <c r="GV38" s="187">
        <f>IF(ISERROR(VLOOKUP(CS38,Accueil!$V$17:$V$22,1,0)),1,0)</f>
        <v>0</v>
      </c>
      <c r="GW38" s="187">
        <f>IF(ISERROR(VLOOKUP(CT38,Accueil!$V$17:$V$22,1,0)),1,0)</f>
        <v>0</v>
      </c>
      <c r="GX38" s="187">
        <f>IF(ISERROR(VLOOKUP(CU38,Accueil!$V$17:$V$22,1,0)),1,0)</f>
        <v>0</v>
      </c>
      <c r="GY38" s="187">
        <f>IF(ISERROR(VLOOKUP(CV38,Accueil!$V$17:$V$22,1,0)),1,0)</f>
        <v>0</v>
      </c>
      <c r="GZ38" s="187">
        <f>IF(ISERROR(VLOOKUP(CW38,Accueil!$V$17:$V$22,1,0)),1,0)</f>
        <v>0</v>
      </c>
      <c r="HA38" s="187">
        <f>IF(ISERROR(VLOOKUP(CX38,Accueil!$V$17:$V$22,1,0)),1,0)</f>
        <v>0</v>
      </c>
      <c r="HB38" s="187">
        <f>IF(ISERROR(VLOOKUP(CY38,Accueil!$V$17:$V$22,1,0)),1,0)</f>
        <v>0</v>
      </c>
      <c r="HC38" s="187">
        <f>IF(ISERROR(VLOOKUP(CZ38,Accueil!$V$17:$V$22,1,0)),1,0)</f>
        <v>0</v>
      </c>
      <c r="HD38" s="187">
        <f>IF(ISERROR(VLOOKUP(DA38,Accueil!$V$17:$V$22,1,0)),1,0)</f>
        <v>0</v>
      </c>
    </row>
    <row r="39" spans="1:212" ht="12.75" customHeight="1" x14ac:dyDescent="0.25">
      <c r="A39" s="336"/>
      <c r="B39" s="12">
        <v>31</v>
      </c>
      <c r="C39" s="29" t="str">
        <f>IF(Accueil!E43="","",Accueil!E43)</f>
        <v/>
      </c>
      <c r="D39" s="30" t="str">
        <f>IF(Accueil!F43="","",Accueil!F43)</f>
        <v/>
      </c>
      <c r="E39" s="103" t="str">
        <f t="shared" si="2"/>
        <v/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12">
        <v>31</v>
      </c>
      <c r="DC39" s="11" t="str">
        <f>IF(D39="","",COUNTIF(F39:DA39,Accueil!$AA$28)&amp;" / "&amp;COUNTIF($F$8:$DA$8,"&gt;0")-(COUNTIF(F39:DA39,Accueil!$AF$26)))</f>
        <v/>
      </c>
      <c r="DD39" s="130" t="str">
        <f>IF(D39="","",COUNTIF(F39:DA39,Accueil!$AA$26))</f>
        <v/>
      </c>
      <c r="DE39" s="130" t="str">
        <f>IF(D39="","",COUNTIF($F$8:$DA$8,"&gt;0")-(COUNTIF(F39:DA39,Accueil!$AF$26)))</f>
        <v/>
      </c>
      <c r="DF39" s="11" t="str">
        <f t="shared" si="3"/>
        <v/>
      </c>
      <c r="DG39" s="32" t="str">
        <f t="shared" si="5"/>
        <v/>
      </c>
      <c r="DH39" s="187">
        <f t="shared" si="4"/>
        <v>0</v>
      </c>
      <c r="DI39" s="187">
        <f>IF(ISERROR(VLOOKUP(F39,Accueil!$V$17:$V$22,1,0)),1,0)</f>
        <v>0</v>
      </c>
      <c r="DJ39" s="187">
        <f>IF(ISERROR(VLOOKUP(G39,Accueil!$V$17:$V$22,1,0)),1,0)</f>
        <v>0</v>
      </c>
      <c r="DK39" s="187">
        <f>IF(ISERROR(VLOOKUP(H39,Accueil!$V$17:$V$22,1,0)),1,0)</f>
        <v>0</v>
      </c>
      <c r="DL39" s="187">
        <f>IF(ISERROR(VLOOKUP(I39,Accueil!$V$17:$V$22,1,0)),1,0)</f>
        <v>0</v>
      </c>
      <c r="DM39" s="187">
        <f>IF(ISERROR(VLOOKUP(J39,Accueil!$V$17:$V$22,1,0)),1,0)</f>
        <v>0</v>
      </c>
      <c r="DN39" s="187">
        <f>IF(ISERROR(VLOOKUP(K39,Accueil!$V$17:$V$22,1,0)),1,0)</f>
        <v>0</v>
      </c>
      <c r="DO39" s="187">
        <f>IF(ISERROR(VLOOKUP(L39,Accueil!$V$17:$V$22,1,0)),1,0)</f>
        <v>0</v>
      </c>
      <c r="DP39" s="187">
        <f>IF(ISERROR(VLOOKUP(M39,Accueil!$V$17:$V$22,1,0)),1,0)</f>
        <v>0</v>
      </c>
      <c r="DQ39" s="187">
        <f>IF(ISERROR(VLOOKUP(N39,Accueil!$V$17:$V$22,1,0)),1,0)</f>
        <v>0</v>
      </c>
      <c r="DR39" s="187">
        <f>IF(ISERROR(VLOOKUP(O39,Accueil!$V$17:$V$22,1,0)),1,0)</f>
        <v>0</v>
      </c>
      <c r="DS39" s="187">
        <f>IF(ISERROR(VLOOKUP(P39,Accueil!$V$17:$V$22,1,0)),1,0)</f>
        <v>0</v>
      </c>
      <c r="DT39" s="187">
        <f>IF(ISERROR(VLOOKUP(Q39,Accueil!$V$17:$V$22,1,0)),1,0)</f>
        <v>0</v>
      </c>
      <c r="DU39" s="187">
        <f>IF(ISERROR(VLOOKUP(R39,Accueil!$V$17:$V$22,1,0)),1,0)</f>
        <v>0</v>
      </c>
      <c r="DV39" s="187">
        <f>IF(ISERROR(VLOOKUP(S39,Accueil!$V$17:$V$22,1,0)),1,0)</f>
        <v>0</v>
      </c>
      <c r="DW39" s="187">
        <f>IF(ISERROR(VLOOKUP(T39,Accueil!$V$17:$V$22,1,0)),1,0)</f>
        <v>0</v>
      </c>
      <c r="DX39" s="187">
        <f>IF(ISERROR(VLOOKUP(U39,Accueil!$V$17:$V$22,1,0)),1,0)</f>
        <v>0</v>
      </c>
      <c r="DY39" s="187">
        <f>IF(ISERROR(VLOOKUP(V39,Accueil!$V$17:$V$22,1,0)),1,0)</f>
        <v>0</v>
      </c>
      <c r="DZ39" s="187">
        <f>IF(ISERROR(VLOOKUP(W39,Accueil!$V$17:$V$22,1,0)),1,0)</f>
        <v>0</v>
      </c>
      <c r="EA39" s="187">
        <f>IF(ISERROR(VLOOKUP(X39,Accueil!$V$17:$V$22,1,0)),1,0)</f>
        <v>0</v>
      </c>
      <c r="EB39" s="187">
        <f>IF(ISERROR(VLOOKUP(Y39,Accueil!$V$17:$V$22,1,0)),1,0)</f>
        <v>0</v>
      </c>
      <c r="EC39" s="187">
        <f>IF(ISERROR(VLOOKUP(Z39,Accueil!$V$17:$V$22,1,0)),1,0)</f>
        <v>0</v>
      </c>
      <c r="ED39" s="187">
        <f>IF(ISERROR(VLOOKUP(AA39,Accueil!$V$17:$V$22,1,0)),1,0)</f>
        <v>0</v>
      </c>
      <c r="EE39" s="187">
        <f>IF(ISERROR(VLOOKUP(AB39,Accueil!$V$17:$V$22,1,0)),1,0)</f>
        <v>0</v>
      </c>
      <c r="EF39" s="187">
        <f>IF(ISERROR(VLOOKUP(AC39,Accueil!$V$17:$V$22,1,0)),1,0)</f>
        <v>0</v>
      </c>
      <c r="EG39" s="187">
        <f>IF(ISERROR(VLOOKUP(AD39,Accueil!$V$17:$V$22,1,0)),1,0)</f>
        <v>0</v>
      </c>
      <c r="EH39" s="187">
        <f>IF(ISERROR(VLOOKUP(AE39,Accueil!$V$17:$V$22,1,0)),1,0)</f>
        <v>0</v>
      </c>
      <c r="EI39" s="187">
        <f>IF(ISERROR(VLOOKUP(AF39,Accueil!$V$17:$V$22,1,0)),1,0)</f>
        <v>0</v>
      </c>
      <c r="EJ39" s="187">
        <f>IF(ISERROR(VLOOKUP(AG39,Accueil!$V$17:$V$22,1,0)),1,0)</f>
        <v>0</v>
      </c>
      <c r="EK39" s="187">
        <f>IF(ISERROR(VLOOKUP(AH39,Accueil!$V$17:$V$22,1,0)),1,0)</f>
        <v>0</v>
      </c>
      <c r="EL39" s="187">
        <f>IF(ISERROR(VLOOKUP(AI39,Accueil!$V$17:$V$22,1,0)),1,0)</f>
        <v>0</v>
      </c>
      <c r="EM39" s="187">
        <f>IF(ISERROR(VLOOKUP(AJ39,Accueil!$V$17:$V$22,1,0)),1,0)</f>
        <v>0</v>
      </c>
      <c r="EN39" s="187">
        <f>IF(ISERROR(VLOOKUP(AK39,Accueil!$V$17:$V$22,1,0)),1,0)</f>
        <v>0</v>
      </c>
      <c r="EO39" s="187">
        <f>IF(ISERROR(VLOOKUP(AL39,Accueil!$V$17:$V$22,1,0)),1,0)</f>
        <v>0</v>
      </c>
      <c r="EP39" s="187">
        <f>IF(ISERROR(VLOOKUP(AM39,Accueil!$V$17:$V$22,1,0)),1,0)</f>
        <v>0</v>
      </c>
      <c r="EQ39" s="187">
        <f>IF(ISERROR(VLOOKUP(AN39,Accueil!$V$17:$V$22,1,0)),1,0)</f>
        <v>0</v>
      </c>
      <c r="ER39" s="187">
        <f>IF(ISERROR(VLOOKUP(AO39,Accueil!$V$17:$V$22,1,0)),1,0)</f>
        <v>0</v>
      </c>
      <c r="ES39" s="187">
        <f>IF(ISERROR(VLOOKUP(AP39,Accueil!$V$17:$V$22,1,0)),1,0)</f>
        <v>0</v>
      </c>
      <c r="ET39" s="187">
        <f>IF(ISERROR(VLOOKUP(AQ39,Accueil!$V$17:$V$22,1,0)),1,0)</f>
        <v>0</v>
      </c>
      <c r="EU39" s="187">
        <f>IF(ISERROR(VLOOKUP(AR39,Accueil!$V$17:$V$22,1,0)),1,0)</f>
        <v>0</v>
      </c>
      <c r="EV39" s="187">
        <f>IF(ISERROR(VLOOKUP(AS39,Accueil!$V$17:$V$22,1,0)),1,0)</f>
        <v>0</v>
      </c>
      <c r="EW39" s="187">
        <f>IF(ISERROR(VLOOKUP(AT39,Accueil!$V$17:$V$22,1,0)),1,0)</f>
        <v>0</v>
      </c>
      <c r="EX39" s="187">
        <f>IF(ISERROR(VLOOKUP(AU39,Accueil!$V$17:$V$22,1,0)),1,0)</f>
        <v>0</v>
      </c>
      <c r="EY39" s="187">
        <f>IF(ISERROR(VLOOKUP(AV39,Accueil!$V$17:$V$22,1,0)),1,0)</f>
        <v>0</v>
      </c>
      <c r="EZ39" s="187">
        <f>IF(ISERROR(VLOOKUP(AW39,Accueil!$V$17:$V$22,1,0)),1,0)</f>
        <v>0</v>
      </c>
      <c r="FA39" s="187">
        <f>IF(ISERROR(VLOOKUP(AX39,Accueil!$V$17:$V$22,1,0)),1,0)</f>
        <v>0</v>
      </c>
      <c r="FB39" s="187">
        <f>IF(ISERROR(VLOOKUP(AY39,Accueil!$V$17:$V$22,1,0)),1,0)</f>
        <v>0</v>
      </c>
      <c r="FC39" s="187">
        <f>IF(ISERROR(VLOOKUP(AZ39,Accueil!$V$17:$V$22,1,0)),1,0)</f>
        <v>0</v>
      </c>
      <c r="FD39" s="187">
        <f>IF(ISERROR(VLOOKUP(BA39,Accueil!$V$17:$V$22,1,0)),1,0)</f>
        <v>0</v>
      </c>
      <c r="FE39" s="187">
        <f>IF(ISERROR(VLOOKUP(BB39,Accueil!$V$17:$V$22,1,0)),1,0)</f>
        <v>0</v>
      </c>
      <c r="FF39" s="187">
        <f>IF(ISERROR(VLOOKUP(BC39,Accueil!$V$17:$V$22,1,0)),1,0)</f>
        <v>0</v>
      </c>
      <c r="FG39" s="187">
        <f>IF(ISERROR(VLOOKUP(BD39,Accueil!$V$17:$V$22,1,0)),1,0)</f>
        <v>0</v>
      </c>
      <c r="FH39" s="187">
        <f>IF(ISERROR(VLOOKUP(BE39,Accueil!$V$17:$V$22,1,0)),1,0)</f>
        <v>0</v>
      </c>
      <c r="FI39" s="187">
        <f>IF(ISERROR(VLOOKUP(BF39,Accueil!$V$17:$V$22,1,0)),1,0)</f>
        <v>0</v>
      </c>
      <c r="FJ39" s="187">
        <f>IF(ISERROR(VLOOKUP(BG39,Accueil!$V$17:$V$22,1,0)),1,0)</f>
        <v>0</v>
      </c>
      <c r="FK39" s="187">
        <f>IF(ISERROR(VLOOKUP(BH39,Accueil!$V$17:$V$22,1,0)),1,0)</f>
        <v>0</v>
      </c>
      <c r="FL39" s="187">
        <f>IF(ISERROR(VLOOKUP(BI39,Accueil!$V$17:$V$22,1,0)),1,0)</f>
        <v>0</v>
      </c>
      <c r="FM39" s="187">
        <f>IF(ISERROR(VLOOKUP(BJ39,Accueil!$V$17:$V$22,1,0)),1,0)</f>
        <v>0</v>
      </c>
      <c r="FN39" s="187">
        <f>IF(ISERROR(VLOOKUP(BK39,Accueil!$V$17:$V$22,1,0)),1,0)</f>
        <v>0</v>
      </c>
      <c r="FO39" s="187">
        <f>IF(ISERROR(VLOOKUP(BL39,Accueil!$V$17:$V$22,1,0)),1,0)</f>
        <v>0</v>
      </c>
      <c r="FP39" s="187">
        <f>IF(ISERROR(VLOOKUP(BM39,Accueil!$V$17:$V$22,1,0)),1,0)</f>
        <v>0</v>
      </c>
      <c r="FQ39" s="187">
        <f>IF(ISERROR(VLOOKUP(BN39,Accueil!$V$17:$V$22,1,0)),1,0)</f>
        <v>0</v>
      </c>
      <c r="FR39" s="187">
        <f>IF(ISERROR(VLOOKUP(BO39,Accueil!$V$17:$V$22,1,0)),1,0)</f>
        <v>0</v>
      </c>
      <c r="FS39" s="187">
        <f>IF(ISERROR(VLOOKUP(BP39,Accueil!$V$17:$V$22,1,0)),1,0)</f>
        <v>0</v>
      </c>
      <c r="FT39" s="187">
        <f>IF(ISERROR(VLOOKUP(BQ39,Accueil!$V$17:$V$22,1,0)),1,0)</f>
        <v>0</v>
      </c>
      <c r="FU39" s="187">
        <f>IF(ISERROR(VLOOKUP(BR39,Accueil!$V$17:$V$22,1,0)),1,0)</f>
        <v>0</v>
      </c>
      <c r="FV39" s="187">
        <f>IF(ISERROR(VLOOKUP(BS39,Accueil!$V$17:$V$22,1,0)),1,0)</f>
        <v>0</v>
      </c>
      <c r="FW39" s="187">
        <f>IF(ISERROR(VLOOKUP(BT39,Accueil!$V$17:$V$22,1,0)),1,0)</f>
        <v>0</v>
      </c>
      <c r="FX39" s="187">
        <f>IF(ISERROR(VLOOKUP(BU39,Accueil!$V$17:$V$22,1,0)),1,0)</f>
        <v>0</v>
      </c>
      <c r="FY39" s="187">
        <f>IF(ISERROR(VLOOKUP(BV39,Accueil!$V$17:$V$22,1,0)),1,0)</f>
        <v>0</v>
      </c>
      <c r="FZ39" s="187">
        <f>IF(ISERROR(VLOOKUP(BW39,Accueil!$V$17:$V$22,1,0)),1,0)</f>
        <v>0</v>
      </c>
      <c r="GA39" s="187">
        <f>IF(ISERROR(VLOOKUP(BX39,Accueil!$V$17:$V$22,1,0)),1,0)</f>
        <v>0</v>
      </c>
      <c r="GB39" s="187">
        <f>IF(ISERROR(VLOOKUP(BY39,Accueil!$V$17:$V$22,1,0)),1,0)</f>
        <v>0</v>
      </c>
      <c r="GC39" s="187">
        <f>IF(ISERROR(VLOOKUP(BZ39,Accueil!$V$17:$V$22,1,0)),1,0)</f>
        <v>0</v>
      </c>
      <c r="GD39" s="187">
        <f>IF(ISERROR(VLOOKUP(CA39,Accueil!$V$17:$V$22,1,0)),1,0)</f>
        <v>0</v>
      </c>
      <c r="GE39" s="187">
        <f>IF(ISERROR(VLOOKUP(CB39,Accueil!$V$17:$V$22,1,0)),1,0)</f>
        <v>0</v>
      </c>
      <c r="GF39" s="187">
        <f>IF(ISERROR(VLOOKUP(CC39,Accueil!$V$17:$V$22,1,0)),1,0)</f>
        <v>0</v>
      </c>
      <c r="GG39" s="187">
        <f>IF(ISERROR(VLOOKUP(CD39,Accueil!$V$17:$V$22,1,0)),1,0)</f>
        <v>0</v>
      </c>
      <c r="GH39" s="187">
        <f>IF(ISERROR(VLOOKUP(CE39,Accueil!$V$17:$V$22,1,0)),1,0)</f>
        <v>0</v>
      </c>
      <c r="GI39" s="187">
        <f>IF(ISERROR(VLOOKUP(CF39,Accueil!$V$17:$V$22,1,0)),1,0)</f>
        <v>0</v>
      </c>
      <c r="GJ39" s="187">
        <f>IF(ISERROR(VLOOKUP(CG39,Accueil!$V$17:$V$22,1,0)),1,0)</f>
        <v>0</v>
      </c>
      <c r="GK39" s="187">
        <f>IF(ISERROR(VLOOKUP(CH39,Accueil!$V$17:$V$22,1,0)),1,0)</f>
        <v>0</v>
      </c>
      <c r="GL39" s="187">
        <f>IF(ISERROR(VLOOKUP(CI39,Accueil!$V$17:$V$22,1,0)),1,0)</f>
        <v>0</v>
      </c>
      <c r="GM39" s="187">
        <f>IF(ISERROR(VLOOKUP(CJ39,Accueil!$V$17:$V$22,1,0)),1,0)</f>
        <v>0</v>
      </c>
      <c r="GN39" s="187">
        <f>IF(ISERROR(VLOOKUP(CK39,Accueil!$V$17:$V$22,1,0)),1,0)</f>
        <v>0</v>
      </c>
      <c r="GO39" s="187">
        <f>IF(ISERROR(VLOOKUP(CL39,Accueil!$V$17:$V$22,1,0)),1,0)</f>
        <v>0</v>
      </c>
      <c r="GP39" s="187">
        <f>IF(ISERROR(VLOOKUP(CM39,Accueil!$V$17:$V$22,1,0)),1,0)</f>
        <v>0</v>
      </c>
      <c r="GQ39" s="187">
        <f>IF(ISERROR(VLOOKUP(CN39,Accueil!$V$17:$V$22,1,0)),1,0)</f>
        <v>0</v>
      </c>
      <c r="GR39" s="187">
        <f>IF(ISERROR(VLOOKUP(CO39,Accueil!$V$17:$V$22,1,0)),1,0)</f>
        <v>0</v>
      </c>
      <c r="GS39" s="187">
        <f>IF(ISERROR(VLOOKUP(CP39,Accueil!$V$17:$V$22,1,0)),1,0)</f>
        <v>0</v>
      </c>
      <c r="GT39" s="187">
        <f>IF(ISERROR(VLOOKUP(CQ39,Accueil!$V$17:$V$22,1,0)),1,0)</f>
        <v>0</v>
      </c>
      <c r="GU39" s="187">
        <f>IF(ISERROR(VLOOKUP(CR39,Accueil!$V$17:$V$22,1,0)),1,0)</f>
        <v>0</v>
      </c>
      <c r="GV39" s="187">
        <f>IF(ISERROR(VLOOKUP(CS39,Accueil!$V$17:$V$22,1,0)),1,0)</f>
        <v>0</v>
      </c>
      <c r="GW39" s="187">
        <f>IF(ISERROR(VLOOKUP(CT39,Accueil!$V$17:$V$22,1,0)),1,0)</f>
        <v>0</v>
      </c>
      <c r="GX39" s="187">
        <f>IF(ISERROR(VLOOKUP(CU39,Accueil!$V$17:$V$22,1,0)),1,0)</f>
        <v>0</v>
      </c>
      <c r="GY39" s="187">
        <f>IF(ISERROR(VLOOKUP(CV39,Accueil!$V$17:$V$22,1,0)),1,0)</f>
        <v>0</v>
      </c>
      <c r="GZ39" s="187">
        <f>IF(ISERROR(VLOOKUP(CW39,Accueil!$V$17:$V$22,1,0)),1,0)</f>
        <v>0</v>
      </c>
      <c r="HA39" s="187">
        <f>IF(ISERROR(VLOOKUP(CX39,Accueil!$V$17:$V$22,1,0)),1,0)</f>
        <v>0</v>
      </c>
      <c r="HB39" s="187">
        <f>IF(ISERROR(VLOOKUP(CY39,Accueil!$V$17:$V$22,1,0)),1,0)</f>
        <v>0</v>
      </c>
      <c r="HC39" s="187">
        <f>IF(ISERROR(VLOOKUP(CZ39,Accueil!$V$17:$V$22,1,0)),1,0)</f>
        <v>0</v>
      </c>
      <c r="HD39" s="187">
        <f>IF(ISERROR(VLOOKUP(DA39,Accueil!$V$17:$V$22,1,0)),1,0)</f>
        <v>0</v>
      </c>
    </row>
    <row r="40" spans="1:212" ht="12.75" customHeight="1" x14ac:dyDescent="0.25">
      <c r="A40" s="336"/>
      <c r="B40" s="12">
        <v>32</v>
      </c>
      <c r="C40" s="29" t="str">
        <f>IF(Accueil!E44="","",Accueil!E44)</f>
        <v/>
      </c>
      <c r="D40" s="30" t="str">
        <f>IF(Accueil!F44="","",Accueil!F44)</f>
        <v/>
      </c>
      <c r="E40" s="103" t="str">
        <f t="shared" si="2"/>
        <v/>
      </c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12">
        <v>32</v>
      </c>
      <c r="DC40" s="11" t="str">
        <f>IF(D40="","",COUNTIF(F40:DA40,Accueil!$AA$28)&amp;" / "&amp;COUNTIF($F$8:$DA$8,"&gt;0")-(COUNTIF(F40:DA40,Accueil!$AF$26)))</f>
        <v/>
      </c>
      <c r="DD40" s="130" t="str">
        <f>IF(D40="","",COUNTIF(F40:DA40,Accueil!$AA$26))</f>
        <v/>
      </c>
      <c r="DE40" s="130" t="str">
        <f>IF(D40="","",COUNTIF($F$8:$DA$8,"&gt;0")-(COUNTIF(F40:DA40,Accueil!$AF$26)))</f>
        <v/>
      </c>
      <c r="DF40" s="11" t="str">
        <f t="shared" si="3"/>
        <v/>
      </c>
      <c r="DG40" s="32" t="str">
        <f t="shared" si="5"/>
        <v/>
      </c>
      <c r="DH40" s="187">
        <f t="shared" si="4"/>
        <v>0</v>
      </c>
      <c r="DI40" s="187">
        <f>IF(ISERROR(VLOOKUP(F40,Accueil!$V$17:$V$22,1,0)),1,0)</f>
        <v>0</v>
      </c>
      <c r="DJ40" s="187">
        <f>IF(ISERROR(VLOOKUP(G40,Accueil!$V$17:$V$22,1,0)),1,0)</f>
        <v>0</v>
      </c>
      <c r="DK40" s="187">
        <f>IF(ISERROR(VLOOKUP(H40,Accueil!$V$17:$V$22,1,0)),1,0)</f>
        <v>0</v>
      </c>
      <c r="DL40" s="187">
        <f>IF(ISERROR(VLOOKUP(I40,Accueil!$V$17:$V$22,1,0)),1,0)</f>
        <v>0</v>
      </c>
      <c r="DM40" s="187">
        <f>IF(ISERROR(VLOOKUP(J40,Accueil!$V$17:$V$22,1,0)),1,0)</f>
        <v>0</v>
      </c>
      <c r="DN40" s="187">
        <f>IF(ISERROR(VLOOKUP(K40,Accueil!$V$17:$V$22,1,0)),1,0)</f>
        <v>0</v>
      </c>
      <c r="DO40" s="187">
        <f>IF(ISERROR(VLOOKUP(L40,Accueil!$V$17:$V$22,1,0)),1,0)</f>
        <v>0</v>
      </c>
      <c r="DP40" s="187">
        <f>IF(ISERROR(VLOOKUP(M40,Accueil!$V$17:$V$22,1,0)),1,0)</f>
        <v>0</v>
      </c>
      <c r="DQ40" s="187">
        <f>IF(ISERROR(VLOOKUP(N40,Accueil!$V$17:$V$22,1,0)),1,0)</f>
        <v>0</v>
      </c>
      <c r="DR40" s="187">
        <f>IF(ISERROR(VLOOKUP(O40,Accueil!$V$17:$V$22,1,0)),1,0)</f>
        <v>0</v>
      </c>
      <c r="DS40" s="187">
        <f>IF(ISERROR(VLOOKUP(P40,Accueil!$V$17:$V$22,1,0)),1,0)</f>
        <v>0</v>
      </c>
      <c r="DT40" s="187">
        <f>IF(ISERROR(VLOOKUP(Q40,Accueil!$V$17:$V$22,1,0)),1,0)</f>
        <v>0</v>
      </c>
      <c r="DU40" s="187">
        <f>IF(ISERROR(VLOOKUP(R40,Accueil!$V$17:$V$22,1,0)),1,0)</f>
        <v>0</v>
      </c>
      <c r="DV40" s="187">
        <f>IF(ISERROR(VLOOKUP(S40,Accueil!$V$17:$V$22,1,0)),1,0)</f>
        <v>0</v>
      </c>
      <c r="DW40" s="187">
        <f>IF(ISERROR(VLOOKUP(T40,Accueil!$V$17:$V$22,1,0)),1,0)</f>
        <v>0</v>
      </c>
      <c r="DX40" s="187">
        <f>IF(ISERROR(VLOOKUP(U40,Accueil!$V$17:$V$22,1,0)),1,0)</f>
        <v>0</v>
      </c>
      <c r="DY40" s="187">
        <f>IF(ISERROR(VLOOKUP(V40,Accueil!$V$17:$V$22,1,0)),1,0)</f>
        <v>0</v>
      </c>
      <c r="DZ40" s="187">
        <f>IF(ISERROR(VLOOKUP(W40,Accueil!$V$17:$V$22,1,0)),1,0)</f>
        <v>0</v>
      </c>
      <c r="EA40" s="187">
        <f>IF(ISERROR(VLOOKUP(X40,Accueil!$V$17:$V$22,1,0)),1,0)</f>
        <v>0</v>
      </c>
      <c r="EB40" s="187">
        <f>IF(ISERROR(VLOOKUP(Y40,Accueil!$V$17:$V$22,1,0)),1,0)</f>
        <v>0</v>
      </c>
      <c r="EC40" s="187">
        <f>IF(ISERROR(VLOOKUP(Z40,Accueil!$V$17:$V$22,1,0)),1,0)</f>
        <v>0</v>
      </c>
      <c r="ED40" s="187">
        <f>IF(ISERROR(VLOOKUP(AA40,Accueil!$V$17:$V$22,1,0)),1,0)</f>
        <v>0</v>
      </c>
      <c r="EE40" s="187">
        <f>IF(ISERROR(VLOOKUP(AB40,Accueil!$V$17:$V$22,1,0)),1,0)</f>
        <v>0</v>
      </c>
      <c r="EF40" s="187">
        <f>IF(ISERROR(VLOOKUP(AC40,Accueil!$V$17:$V$22,1,0)),1,0)</f>
        <v>0</v>
      </c>
      <c r="EG40" s="187">
        <f>IF(ISERROR(VLOOKUP(AD40,Accueil!$V$17:$V$22,1,0)),1,0)</f>
        <v>0</v>
      </c>
      <c r="EH40" s="187">
        <f>IF(ISERROR(VLOOKUP(AE40,Accueil!$V$17:$V$22,1,0)),1,0)</f>
        <v>0</v>
      </c>
      <c r="EI40" s="187">
        <f>IF(ISERROR(VLOOKUP(AF40,Accueil!$V$17:$V$22,1,0)),1,0)</f>
        <v>0</v>
      </c>
      <c r="EJ40" s="187">
        <f>IF(ISERROR(VLOOKUP(AG40,Accueil!$V$17:$V$22,1,0)),1,0)</f>
        <v>0</v>
      </c>
      <c r="EK40" s="187">
        <f>IF(ISERROR(VLOOKUP(AH40,Accueil!$V$17:$V$22,1,0)),1,0)</f>
        <v>0</v>
      </c>
      <c r="EL40" s="187">
        <f>IF(ISERROR(VLOOKUP(AI40,Accueil!$V$17:$V$22,1,0)),1,0)</f>
        <v>0</v>
      </c>
      <c r="EM40" s="187">
        <f>IF(ISERROR(VLOOKUP(AJ40,Accueil!$V$17:$V$22,1,0)),1,0)</f>
        <v>0</v>
      </c>
      <c r="EN40" s="187">
        <f>IF(ISERROR(VLOOKUP(AK40,Accueil!$V$17:$V$22,1,0)),1,0)</f>
        <v>0</v>
      </c>
      <c r="EO40" s="187">
        <f>IF(ISERROR(VLOOKUP(AL40,Accueil!$V$17:$V$22,1,0)),1,0)</f>
        <v>0</v>
      </c>
      <c r="EP40" s="187">
        <f>IF(ISERROR(VLOOKUP(AM40,Accueil!$V$17:$V$22,1,0)),1,0)</f>
        <v>0</v>
      </c>
      <c r="EQ40" s="187">
        <f>IF(ISERROR(VLOOKUP(AN40,Accueil!$V$17:$V$22,1,0)),1,0)</f>
        <v>0</v>
      </c>
      <c r="ER40" s="187">
        <f>IF(ISERROR(VLOOKUP(AO40,Accueil!$V$17:$V$22,1,0)),1,0)</f>
        <v>0</v>
      </c>
      <c r="ES40" s="187">
        <f>IF(ISERROR(VLOOKUP(AP40,Accueil!$V$17:$V$22,1,0)),1,0)</f>
        <v>0</v>
      </c>
      <c r="ET40" s="187">
        <f>IF(ISERROR(VLOOKUP(AQ40,Accueil!$V$17:$V$22,1,0)),1,0)</f>
        <v>0</v>
      </c>
      <c r="EU40" s="187">
        <f>IF(ISERROR(VLOOKUP(AR40,Accueil!$V$17:$V$22,1,0)),1,0)</f>
        <v>0</v>
      </c>
      <c r="EV40" s="187">
        <f>IF(ISERROR(VLOOKUP(AS40,Accueil!$V$17:$V$22,1,0)),1,0)</f>
        <v>0</v>
      </c>
      <c r="EW40" s="187">
        <f>IF(ISERROR(VLOOKUP(AT40,Accueil!$V$17:$V$22,1,0)),1,0)</f>
        <v>0</v>
      </c>
      <c r="EX40" s="187">
        <f>IF(ISERROR(VLOOKUP(AU40,Accueil!$V$17:$V$22,1,0)),1,0)</f>
        <v>0</v>
      </c>
      <c r="EY40" s="187">
        <f>IF(ISERROR(VLOOKUP(AV40,Accueil!$V$17:$V$22,1,0)),1,0)</f>
        <v>0</v>
      </c>
      <c r="EZ40" s="187">
        <f>IF(ISERROR(VLOOKUP(AW40,Accueil!$V$17:$V$22,1,0)),1,0)</f>
        <v>0</v>
      </c>
      <c r="FA40" s="187">
        <f>IF(ISERROR(VLOOKUP(AX40,Accueil!$V$17:$V$22,1,0)),1,0)</f>
        <v>0</v>
      </c>
      <c r="FB40" s="187">
        <f>IF(ISERROR(VLOOKUP(AY40,Accueil!$V$17:$V$22,1,0)),1,0)</f>
        <v>0</v>
      </c>
      <c r="FC40" s="187">
        <f>IF(ISERROR(VLOOKUP(AZ40,Accueil!$V$17:$V$22,1,0)),1,0)</f>
        <v>0</v>
      </c>
      <c r="FD40" s="187">
        <f>IF(ISERROR(VLOOKUP(BA40,Accueil!$V$17:$V$22,1,0)),1,0)</f>
        <v>0</v>
      </c>
      <c r="FE40" s="187">
        <f>IF(ISERROR(VLOOKUP(BB40,Accueil!$V$17:$V$22,1,0)),1,0)</f>
        <v>0</v>
      </c>
      <c r="FF40" s="187">
        <f>IF(ISERROR(VLOOKUP(BC40,Accueil!$V$17:$V$22,1,0)),1,0)</f>
        <v>0</v>
      </c>
      <c r="FG40" s="187">
        <f>IF(ISERROR(VLOOKUP(BD40,Accueil!$V$17:$V$22,1,0)),1,0)</f>
        <v>0</v>
      </c>
      <c r="FH40" s="187">
        <f>IF(ISERROR(VLOOKUP(BE40,Accueil!$V$17:$V$22,1,0)),1,0)</f>
        <v>0</v>
      </c>
      <c r="FI40" s="187">
        <f>IF(ISERROR(VLOOKUP(BF40,Accueil!$V$17:$V$22,1,0)),1,0)</f>
        <v>0</v>
      </c>
      <c r="FJ40" s="187">
        <f>IF(ISERROR(VLOOKUP(BG40,Accueil!$V$17:$V$22,1,0)),1,0)</f>
        <v>0</v>
      </c>
      <c r="FK40" s="187">
        <f>IF(ISERROR(VLOOKUP(BH40,Accueil!$V$17:$V$22,1,0)),1,0)</f>
        <v>0</v>
      </c>
      <c r="FL40" s="187">
        <f>IF(ISERROR(VLOOKUP(BI40,Accueil!$V$17:$V$22,1,0)),1,0)</f>
        <v>0</v>
      </c>
      <c r="FM40" s="187">
        <f>IF(ISERROR(VLOOKUP(BJ40,Accueil!$V$17:$V$22,1,0)),1,0)</f>
        <v>0</v>
      </c>
      <c r="FN40" s="187">
        <f>IF(ISERROR(VLOOKUP(BK40,Accueil!$V$17:$V$22,1,0)),1,0)</f>
        <v>0</v>
      </c>
      <c r="FO40" s="187">
        <f>IF(ISERROR(VLOOKUP(BL40,Accueil!$V$17:$V$22,1,0)),1,0)</f>
        <v>0</v>
      </c>
      <c r="FP40" s="187">
        <f>IF(ISERROR(VLOOKUP(BM40,Accueil!$V$17:$V$22,1,0)),1,0)</f>
        <v>0</v>
      </c>
      <c r="FQ40" s="187">
        <f>IF(ISERROR(VLOOKUP(BN40,Accueil!$V$17:$V$22,1,0)),1,0)</f>
        <v>0</v>
      </c>
      <c r="FR40" s="187">
        <f>IF(ISERROR(VLOOKUP(BO40,Accueil!$V$17:$V$22,1,0)),1,0)</f>
        <v>0</v>
      </c>
      <c r="FS40" s="187">
        <f>IF(ISERROR(VLOOKUP(BP40,Accueil!$V$17:$V$22,1,0)),1,0)</f>
        <v>0</v>
      </c>
      <c r="FT40" s="187">
        <f>IF(ISERROR(VLOOKUP(BQ40,Accueil!$V$17:$V$22,1,0)),1,0)</f>
        <v>0</v>
      </c>
      <c r="FU40" s="187">
        <f>IF(ISERROR(VLOOKUP(BR40,Accueil!$V$17:$V$22,1,0)),1,0)</f>
        <v>0</v>
      </c>
      <c r="FV40" s="187">
        <f>IF(ISERROR(VLOOKUP(BS40,Accueil!$V$17:$V$22,1,0)),1,0)</f>
        <v>0</v>
      </c>
      <c r="FW40" s="187">
        <f>IF(ISERROR(VLOOKUP(BT40,Accueil!$V$17:$V$22,1,0)),1,0)</f>
        <v>0</v>
      </c>
      <c r="FX40" s="187">
        <f>IF(ISERROR(VLOOKUP(BU40,Accueil!$V$17:$V$22,1,0)),1,0)</f>
        <v>0</v>
      </c>
      <c r="FY40" s="187">
        <f>IF(ISERROR(VLOOKUP(BV40,Accueil!$V$17:$V$22,1,0)),1,0)</f>
        <v>0</v>
      </c>
      <c r="FZ40" s="187">
        <f>IF(ISERROR(VLOOKUP(BW40,Accueil!$V$17:$V$22,1,0)),1,0)</f>
        <v>0</v>
      </c>
      <c r="GA40" s="187">
        <f>IF(ISERROR(VLOOKUP(BX40,Accueil!$V$17:$V$22,1,0)),1,0)</f>
        <v>0</v>
      </c>
      <c r="GB40" s="187">
        <f>IF(ISERROR(VLOOKUP(BY40,Accueil!$V$17:$V$22,1,0)),1,0)</f>
        <v>0</v>
      </c>
      <c r="GC40" s="187">
        <f>IF(ISERROR(VLOOKUP(BZ40,Accueil!$V$17:$V$22,1,0)),1,0)</f>
        <v>0</v>
      </c>
      <c r="GD40" s="187">
        <f>IF(ISERROR(VLOOKUP(CA40,Accueil!$V$17:$V$22,1,0)),1,0)</f>
        <v>0</v>
      </c>
      <c r="GE40" s="187">
        <f>IF(ISERROR(VLOOKUP(CB40,Accueil!$V$17:$V$22,1,0)),1,0)</f>
        <v>0</v>
      </c>
      <c r="GF40" s="187">
        <f>IF(ISERROR(VLOOKUP(CC40,Accueil!$V$17:$V$22,1,0)),1,0)</f>
        <v>0</v>
      </c>
      <c r="GG40" s="187">
        <f>IF(ISERROR(VLOOKUP(CD40,Accueil!$V$17:$V$22,1,0)),1,0)</f>
        <v>0</v>
      </c>
      <c r="GH40" s="187">
        <f>IF(ISERROR(VLOOKUP(CE40,Accueil!$V$17:$V$22,1,0)),1,0)</f>
        <v>0</v>
      </c>
      <c r="GI40" s="187">
        <f>IF(ISERROR(VLOOKUP(CF40,Accueil!$V$17:$V$22,1,0)),1,0)</f>
        <v>0</v>
      </c>
      <c r="GJ40" s="187">
        <f>IF(ISERROR(VLOOKUP(CG40,Accueil!$V$17:$V$22,1,0)),1,0)</f>
        <v>0</v>
      </c>
      <c r="GK40" s="187">
        <f>IF(ISERROR(VLOOKUP(CH40,Accueil!$V$17:$V$22,1,0)),1,0)</f>
        <v>0</v>
      </c>
      <c r="GL40" s="187">
        <f>IF(ISERROR(VLOOKUP(CI40,Accueil!$V$17:$V$22,1,0)),1,0)</f>
        <v>0</v>
      </c>
      <c r="GM40" s="187">
        <f>IF(ISERROR(VLOOKUP(CJ40,Accueil!$V$17:$V$22,1,0)),1,0)</f>
        <v>0</v>
      </c>
      <c r="GN40" s="187">
        <f>IF(ISERROR(VLOOKUP(CK40,Accueil!$V$17:$V$22,1,0)),1,0)</f>
        <v>0</v>
      </c>
      <c r="GO40" s="187">
        <f>IF(ISERROR(VLOOKUP(CL40,Accueil!$V$17:$V$22,1,0)),1,0)</f>
        <v>0</v>
      </c>
      <c r="GP40" s="187">
        <f>IF(ISERROR(VLOOKUP(CM40,Accueil!$V$17:$V$22,1,0)),1,0)</f>
        <v>0</v>
      </c>
      <c r="GQ40" s="187">
        <f>IF(ISERROR(VLOOKUP(CN40,Accueil!$V$17:$V$22,1,0)),1,0)</f>
        <v>0</v>
      </c>
      <c r="GR40" s="187">
        <f>IF(ISERROR(VLOOKUP(CO40,Accueil!$V$17:$V$22,1,0)),1,0)</f>
        <v>0</v>
      </c>
      <c r="GS40" s="187">
        <f>IF(ISERROR(VLOOKUP(CP40,Accueil!$V$17:$V$22,1,0)),1,0)</f>
        <v>0</v>
      </c>
      <c r="GT40" s="187">
        <f>IF(ISERROR(VLOOKUP(CQ40,Accueil!$V$17:$V$22,1,0)),1,0)</f>
        <v>0</v>
      </c>
      <c r="GU40" s="187">
        <f>IF(ISERROR(VLOOKUP(CR40,Accueil!$V$17:$V$22,1,0)),1,0)</f>
        <v>0</v>
      </c>
      <c r="GV40" s="187">
        <f>IF(ISERROR(VLOOKUP(CS40,Accueil!$V$17:$V$22,1,0)),1,0)</f>
        <v>0</v>
      </c>
      <c r="GW40" s="187">
        <f>IF(ISERROR(VLOOKUP(CT40,Accueil!$V$17:$V$22,1,0)),1,0)</f>
        <v>0</v>
      </c>
      <c r="GX40" s="187">
        <f>IF(ISERROR(VLOOKUP(CU40,Accueil!$V$17:$V$22,1,0)),1,0)</f>
        <v>0</v>
      </c>
      <c r="GY40" s="187">
        <f>IF(ISERROR(VLOOKUP(CV40,Accueil!$V$17:$V$22,1,0)),1,0)</f>
        <v>0</v>
      </c>
      <c r="GZ40" s="187">
        <f>IF(ISERROR(VLOOKUP(CW40,Accueil!$V$17:$V$22,1,0)),1,0)</f>
        <v>0</v>
      </c>
      <c r="HA40" s="187">
        <f>IF(ISERROR(VLOOKUP(CX40,Accueil!$V$17:$V$22,1,0)),1,0)</f>
        <v>0</v>
      </c>
      <c r="HB40" s="187">
        <f>IF(ISERROR(VLOOKUP(CY40,Accueil!$V$17:$V$22,1,0)),1,0)</f>
        <v>0</v>
      </c>
      <c r="HC40" s="187">
        <f>IF(ISERROR(VLOOKUP(CZ40,Accueil!$V$17:$V$22,1,0)),1,0)</f>
        <v>0</v>
      </c>
      <c r="HD40" s="187">
        <f>IF(ISERROR(VLOOKUP(DA40,Accueil!$V$17:$V$22,1,0)),1,0)</f>
        <v>0</v>
      </c>
    </row>
    <row r="41" spans="1:212" ht="12.75" customHeight="1" x14ac:dyDescent="0.25">
      <c r="A41" s="336"/>
      <c r="B41" s="12">
        <v>33</v>
      </c>
      <c r="C41" s="29" t="str">
        <f>IF(Accueil!E45="","",Accueil!E45)</f>
        <v/>
      </c>
      <c r="D41" s="30" t="str">
        <f>IF(Accueil!F45="","",Accueil!F45)</f>
        <v/>
      </c>
      <c r="E41" s="103" t="str">
        <f t="shared" si="2"/>
        <v/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12">
        <v>33</v>
      </c>
      <c r="DC41" s="11" t="str">
        <f>IF(D41="","",COUNTIF(F41:DA41,Accueil!$AA$28)&amp;" / "&amp;COUNTIF($F$8:$DA$8,"&gt;0")-(COUNTIF(F41:DA41,Accueil!$AF$26)))</f>
        <v/>
      </c>
      <c r="DD41" s="130" t="str">
        <f>IF(D41="","",COUNTIF(F41:DA41,Accueil!$AA$26))</f>
        <v/>
      </c>
      <c r="DE41" s="130" t="str">
        <f>IF(D41="","",COUNTIF($F$8:$DA$8,"&gt;0")-(COUNTIF(F41:DA41,Accueil!$AF$26)))</f>
        <v/>
      </c>
      <c r="DF41" s="11" t="str">
        <f t="shared" si="3"/>
        <v/>
      </c>
      <c r="DG41" s="32" t="str">
        <f t="shared" si="5"/>
        <v/>
      </c>
      <c r="DH41" s="187">
        <f t="shared" si="4"/>
        <v>0</v>
      </c>
      <c r="DI41" s="187">
        <f>IF(ISERROR(VLOOKUP(F41,Accueil!$V$17:$V$22,1,0)),1,0)</f>
        <v>0</v>
      </c>
      <c r="DJ41" s="187">
        <f>IF(ISERROR(VLOOKUP(G41,Accueil!$V$17:$V$22,1,0)),1,0)</f>
        <v>0</v>
      </c>
      <c r="DK41" s="187">
        <f>IF(ISERROR(VLOOKUP(H41,Accueil!$V$17:$V$22,1,0)),1,0)</f>
        <v>0</v>
      </c>
      <c r="DL41" s="187">
        <f>IF(ISERROR(VLOOKUP(I41,Accueil!$V$17:$V$22,1,0)),1,0)</f>
        <v>0</v>
      </c>
      <c r="DM41" s="187">
        <f>IF(ISERROR(VLOOKUP(J41,Accueil!$V$17:$V$22,1,0)),1,0)</f>
        <v>0</v>
      </c>
      <c r="DN41" s="187">
        <f>IF(ISERROR(VLOOKUP(K41,Accueil!$V$17:$V$22,1,0)),1,0)</f>
        <v>0</v>
      </c>
      <c r="DO41" s="187">
        <f>IF(ISERROR(VLOOKUP(L41,Accueil!$V$17:$V$22,1,0)),1,0)</f>
        <v>0</v>
      </c>
      <c r="DP41" s="187">
        <f>IF(ISERROR(VLOOKUP(M41,Accueil!$V$17:$V$22,1,0)),1,0)</f>
        <v>0</v>
      </c>
      <c r="DQ41" s="187">
        <f>IF(ISERROR(VLOOKUP(N41,Accueil!$V$17:$V$22,1,0)),1,0)</f>
        <v>0</v>
      </c>
      <c r="DR41" s="187">
        <f>IF(ISERROR(VLOOKUP(O41,Accueil!$V$17:$V$22,1,0)),1,0)</f>
        <v>0</v>
      </c>
      <c r="DS41" s="187">
        <f>IF(ISERROR(VLOOKUP(P41,Accueil!$V$17:$V$22,1,0)),1,0)</f>
        <v>0</v>
      </c>
      <c r="DT41" s="187">
        <f>IF(ISERROR(VLOOKUP(Q41,Accueil!$V$17:$V$22,1,0)),1,0)</f>
        <v>0</v>
      </c>
      <c r="DU41" s="187">
        <f>IF(ISERROR(VLOOKUP(R41,Accueil!$V$17:$V$22,1,0)),1,0)</f>
        <v>0</v>
      </c>
      <c r="DV41" s="187">
        <f>IF(ISERROR(VLOOKUP(S41,Accueil!$V$17:$V$22,1,0)),1,0)</f>
        <v>0</v>
      </c>
      <c r="DW41" s="187">
        <f>IF(ISERROR(VLOOKUP(T41,Accueil!$V$17:$V$22,1,0)),1,0)</f>
        <v>0</v>
      </c>
      <c r="DX41" s="187">
        <f>IF(ISERROR(VLOOKUP(U41,Accueil!$V$17:$V$22,1,0)),1,0)</f>
        <v>0</v>
      </c>
      <c r="DY41" s="187">
        <f>IF(ISERROR(VLOOKUP(V41,Accueil!$V$17:$V$22,1,0)),1,0)</f>
        <v>0</v>
      </c>
      <c r="DZ41" s="187">
        <f>IF(ISERROR(VLOOKUP(W41,Accueil!$V$17:$V$22,1,0)),1,0)</f>
        <v>0</v>
      </c>
      <c r="EA41" s="187">
        <f>IF(ISERROR(VLOOKUP(X41,Accueil!$V$17:$V$22,1,0)),1,0)</f>
        <v>0</v>
      </c>
      <c r="EB41" s="187">
        <f>IF(ISERROR(VLOOKUP(Y41,Accueil!$V$17:$V$22,1,0)),1,0)</f>
        <v>0</v>
      </c>
      <c r="EC41" s="187">
        <f>IF(ISERROR(VLOOKUP(Z41,Accueil!$V$17:$V$22,1,0)),1,0)</f>
        <v>0</v>
      </c>
      <c r="ED41" s="187">
        <f>IF(ISERROR(VLOOKUP(AA41,Accueil!$V$17:$V$22,1,0)),1,0)</f>
        <v>0</v>
      </c>
      <c r="EE41" s="187">
        <f>IF(ISERROR(VLOOKUP(AB41,Accueil!$V$17:$V$22,1,0)),1,0)</f>
        <v>0</v>
      </c>
      <c r="EF41" s="187">
        <f>IF(ISERROR(VLOOKUP(AC41,Accueil!$V$17:$V$22,1,0)),1,0)</f>
        <v>0</v>
      </c>
      <c r="EG41" s="187">
        <f>IF(ISERROR(VLOOKUP(AD41,Accueil!$V$17:$V$22,1,0)),1,0)</f>
        <v>0</v>
      </c>
      <c r="EH41" s="187">
        <f>IF(ISERROR(VLOOKUP(AE41,Accueil!$V$17:$V$22,1,0)),1,0)</f>
        <v>0</v>
      </c>
      <c r="EI41" s="187">
        <f>IF(ISERROR(VLOOKUP(AF41,Accueil!$V$17:$V$22,1,0)),1,0)</f>
        <v>0</v>
      </c>
      <c r="EJ41" s="187">
        <f>IF(ISERROR(VLOOKUP(AG41,Accueil!$V$17:$V$22,1,0)),1,0)</f>
        <v>0</v>
      </c>
      <c r="EK41" s="187">
        <f>IF(ISERROR(VLOOKUP(AH41,Accueil!$V$17:$V$22,1,0)),1,0)</f>
        <v>0</v>
      </c>
      <c r="EL41" s="187">
        <f>IF(ISERROR(VLOOKUP(AI41,Accueil!$V$17:$V$22,1,0)),1,0)</f>
        <v>0</v>
      </c>
      <c r="EM41" s="187">
        <f>IF(ISERROR(VLOOKUP(AJ41,Accueil!$V$17:$V$22,1,0)),1,0)</f>
        <v>0</v>
      </c>
      <c r="EN41" s="187">
        <f>IF(ISERROR(VLOOKUP(AK41,Accueil!$V$17:$V$22,1,0)),1,0)</f>
        <v>0</v>
      </c>
      <c r="EO41" s="187">
        <f>IF(ISERROR(VLOOKUP(AL41,Accueil!$V$17:$V$22,1,0)),1,0)</f>
        <v>0</v>
      </c>
      <c r="EP41" s="187">
        <f>IF(ISERROR(VLOOKUP(AM41,Accueil!$V$17:$V$22,1,0)),1,0)</f>
        <v>0</v>
      </c>
      <c r="EQ41" s="187">
        <f>IF(ISERROR(VLOOKUP(AN41,Accueil!$V$17:$V$22,1,0)),1,0)</f>
        <v>0</v>
      </c>
      <c r="ER41" s="187">
        <f>IF(ISERROR(VLOOKUP(AO41,Accueil!$V$17:$V$22,1,0)),1,0)</f>
        <v>0</v>
      </c>
      <c r="ES41" s="187">
        <f>IF(ISERROR(VLOOKUP(AP41,Accueil!$V$17:$V$22,1,0)),1,0)</f>
        <v>0</v>
      </c>
      <c r="ET41" s="187">
        <f>IF(ISERROR(VLOOKUP(AQ41,Accueil!$V$17:$V$22,1,0)),1,0)</f>
        <v>0</v>
      </c>
      <c r="EU41" s="187">
        <f>IF(ISERROR(VLOOKUP(AR41,Accueil!$V$17:$V$22,1,0)),1,0)</f>
        <v>0</v>
      </c>
      <c r="EV41" s="187">
        <f>IF(ISERROR(VLOOKUP(AS41,Accueil!$V$17:$V$22,1,0)),1,0)</f>
        <v>0</v>
      </c>
      <c r="EW41" s="187">
        <f>IF(ISERROR(VLOOKUP(AT41,Accueil!$V$17:$V$22,1,0)),1,0)</f>
        <v>0</v>
      </c>
      <c r="EX41" s="187">
        <f>IF(ISERROR(VLOOKUP(AU41,Accueil!$V$17:$V$22,1,0)),1,0)</f>
        <v>0</v>
      </c>
      <c r="EY41" s="187">
        <f>IF(ISERROR(VLOOKUP(AV41,Accueil!$V$17:$V$22,1,0)),1,0)</f>
        <v>0</v>
      </c>
      <c r="EZ41" s="187">
        <f>IF(ISERROR(VLOOKUP(AW41,Accueil!$V$17:$V$22,1,0)),1,0)</f>
        <v>0</v>
      </c>
      <c r="FA41" s="187">
        <f>IF(ISERROR(VLOOKUP(AX41,Accueil!$V$17:$V$22,1,0)),1,0)</f>
        <v>0</v>
      </c>
      <c r="FB41" s="187">
        <f>IF(ISERROR(VLOOKUP(AY41,Accueil!$V$17:$V$22,1,0)),1,0)</f>
        <v>0</v>
      </c>
      <c r="FC41" s="187">
        <f>IF(ISERROR(VLOOKUP(AZ41,Accueil!$V$17:$V$22,1,0)),1,0)</f>
        <v>0</v>
      </c>
      <c r="FD41" s="187">
        <f>IF(ISERROR(VLOOKUP(BA41,Accueil!$V$17:$V$22,1,0)),1,0)</f>
        <v>0</v>
      </c>
      <c r="FE41" s="187">
        <f>IF(ISERROR(VLOOKUP(BB41,Accueil!$V$17:$V$22,1,0)),1,0)</f>
        <v>0</v>
      </c>
      <c r="FF41" s="187">
        <f>IF(ISERROR(VLOOKUP(BC41,Accueil!$V$17:$V$22,1,0)),1,0)</f>
        <v>0</v>
      </c>
      <c r="FG41" s="187">
        <f>IF(ISERROR(VLOOKUP(BD41,Accueil!$V$17:$V$22,1,0)),1,0)</f>
        <v>0</v>
      </c>
      <c r="FH41" s="187">
        <f>IF(ISERROR(VLOOKUP(BE41,Accueil!$V$17:$V$22,1,0)),1,0)</f>
        <v>0</v>
      </c>
      <c r="FI41" s="187">
        <f>IF(ISERROR(VLOOKUP(BF41,Accueil!$V$17:$V$22,1,0)),1,0)</f>
        <v>0</v>
      </c>
      <c r="FJ41" s="187">
        <f>IF(ISERROR(VLOOKUP(BG41,Accueil!$V$17:$V$22,1,0)),1,0)</f>
        <v>0</v>
      </c>
      <c r="FK41" s="187">
        <f>IF(ISERROR(VLOOKUP(BH41,Accueil!$V$17:$V$22,1,0)),1,0)</f>
        <v>0</v>
      </c>
      <c r="FL41" s="187">
        <f>IF(ISERROR(VLOOKUP(BI41,Accueil!$V$17:$V$22,1,0)),1,0)</f>
        <v>0</v>
      </c>
      <c r="FM41" s="187">
        <f>IF(ISERROR(VLOOKUP(BJ41,Accueil!$V$17:$V$22,1,0)),1,0)</f>
        <v>0</v>
      </c>
      <c r="FN41" s="187">
        <f>IF(ISERROR(VLOOKUP(BK41,Accueil!$V$17:$V$22,1,0)),1,0)</f>
        <v>0</v>
      </c>
      <c r="FO41" s="187">
        <f>IF(ISERROR(VLOOKUP(BL41,Accueil!$V$17:$V$22,1,0)),1,0)</f>
        <v>0</v>
      </c>
      <c r="FP41" s="187">
        <f>IF(ISERROR(VLOOKUP(BM41,Accueil!$V$17:$V$22,1,0)),1,0)</f>
        <v>0</v>
      </c>
      <c r="FQ41" s="187">
        <f>IF(ISERROR(VLOOKUP(BN41,Accueil!$V$17:$V$22,1,0)),1,0)</f>
        <v>0</v>
      </c>
      <c r="FR41" s="187">
        <f>IF(ISERROR(VLOOKUP(BO41,Accueil!$V$17:$V$22,1,0)),1,0)</f>
        <v>0</v>
      </c>
      <c r="FS41" s="187">
        <f>IF(ISERROR(VLOOKUP(BP41,Accueil!$V$17:$V$22,1,0)),1,0)</f>
        <v>0</v>
      </c>
      <c r="FT41" s="187">
        <f>IF(ISERROR(VLOOKUP(BQ41,Accueil!$V$17:$V$22,1,0)),1,0)</f>
        <v>0</v>
      </c>
      <c r="FU41" s="187">
        <f>IF(ISERROR(VLOOKUP(BR41,Accueil!$V$17:$V$22,1,0)),1,0)</f>
        <v>0</v>
      </c>
      <c r="FV41" s="187">
        <f>IF(ISERROR(VLOOKUP(BS41,Accueil!$V$17:$V$22,1,0)),1,0)</f>
        <v>0</v>
      </c>
      <c r="FW41" s="187">
        <f>IF(ISERROR(VLOOKUP(BT41,Accueil!$V$17:$V$22,1,0)),1,0)</f>
        <v>0</v>
      </c>
      <c r="FX41" s="187">
        <f>IF(ISERROR(VLOOKUP(BU41,Accueil!$V$17:$V$22,1,0)),1,0)</f>
        <v>0</v>
      </c>
      <c r="FY41" s="187">
        <f>IF(ISERROR(VLOOKUP(BV41,Accueil!$V$17:$V$22,1,0)),1,0)</f>
        <v>0</v>
      </c>
      <c r="FZ41" s="187">
        <f>IF(ISERROR(VLOOKUP(BW41,Accueil!$V$17:$V$22,1,0)),1,0)</f>
        <v>0</v>
      </c>
      <c r="GA41" s="187">
        <f>IF(ISERROR(VLOOKUP(BX41,Accueil!$V$17:$V$22,1,0)),1,0)</f>
        <v>0</v>
      </c>
      <c r="GB41" s="187">
        <f>IF(ISERROR(VLOOKUP(BY41,Accueil!$V$17:$V$22,1,0)),1,0)</f>
        <v>0</v>
      </c>
      <c r="GC41" s="187">
        <f>IF(ISERROR(VLOOKUP(BZ41,Accueil!$V$17:$V$22,1,0)),1,0)</f>
        <v>0</v>
      </c>
      <c r="GD41" s="187">
        <f>IF(ISERROR(VLOOKUP(CA41,Accueil!$V$17:$V$22,1,0)),1,0)</f>
        <v>0</v>
      </c>
      <c r="GE41" s="187">
        <f>IF(ISERROR(VLOOKUP(CB41,Accueil!$V$17:$V$22,1,0)),1,0)</f>
        <v>0</v>
      </c>
      <c r="GF41" s="187">
        <f>IF(ISERROR(VLOOKUP(CC41,Accueil!$V$17:$V$22,1,0)),1,0)</f>
        <v>0</v>
      </c>
      <c r="GG41" s="187">
        <f>IF(ISERROR(VLOOKUP(CD41,Accueil!$V$17:$V$22,1,0)),1,0)</f>
        <v>0</v>
      </c>
      <c r="GH41" s="187">
        <f>IF(ISERROR(VLOOKUP(CE41,Accueil!$V$17:$V$22,1,0)),1,0)</f>
        <v>0</v>
      </c>
      <c r="GI41" s="187">
        <f>IF(ISERROR(VLOOKUP(CF41,Accueil!$V$17:$V$22,1,0)),1,0)</f>
        <v>0</v>
      </c>
      <c r="GJ41" s="187">
        <f>IF(ISERROR(VLOOKUP(CG41,Accueil!$V$17:$V$22,1,0)),1,0)</f>
        <v>0</v>
      </c>
      <c r="GK41" s="187">
        <f>IF(ISERROR(VLOOKUP(CH41,Accueil!$V$17:$V$22,1,0)),1,0)</f>
        <v>0</v>
      </c>
      <c r="GL41" s="187">
        <f>IF(ISERROR(VLOOKUP(CI41,Accueil!$V$17:$V$22,1,0)),1,0)</f>
        <v>0</v>
      </c>
      <c r="GM41" s="187">
        <f>IF(ISERROR(VLOOKUP(CJ41,Accueil!$V$17:$V$22,1,0)),1,0)</f>
        <v>0</v>
      </c>
      <c r="GN41" s="187">
        <f>IF(ISERROR(VLOOKUP(CK41,Accueil!$V$17:$V$22,1,0)),1,0)</f>
        <v>0</v>
      </c>
      <c r="GO41" s="187">
        <f>IF(ISERROR(VLOOKUP(CL41,Accueil!$V$17:$V$22,1,0)),1,0)</f>
        <v>0</v>
      </c>
      <c r="GP41" s="187">
        <f>IF(ISERROR(VLOOKUP(CM41,Accueil!$V$17:$V$22,1,0)),1,0)</f>
        <v>0</v>
      </c>
      <c r="GQ41" s="187">
        <f>IF(ISERROR(VLOOKUP(CN41,Accueil!$V$17:$V$22,1,0)),1,0)</f>
        <v>0</v>
      </c>
      <c r="GR41" s="187">
        <f>IF(ISERROR(VLOOKUP(CO41,Accueil!$V$17:$V$22,1,0)),1,0)</f>
        <v>0</v>
      </c>
      <c r="GS41" s="187">
        <f>IF(ISERROR(VLOOKUP(CP41,Accueil!$V$17:$V$22,1,0)),1,0)</f>
        <v>0</v>
      </c>
      <c r="GT41" s="187">
        <f>IF(ISERROR(VLOOKUP(CQ41,Accueil!$V$17:$V$22,1,0)),1,0)</f>
        <v>0</v>
      </c>
      <c r="GU41" s="187">
        <f>IF(ISERROR(VLOOKUP(CR41,Accueil!$V$17:$V$22,1,0)),1,0)</f>
        <v>0</v>
      </c>
      <c r="GV41" s="187">
        <f>IF(ISERROR(VLOOKUP(CS41,Accueil!$V$17:$V$22,1,0)),1,0)</f>
        <v>0</v>
      </c>
      <c r="GW41" s="187">
        <f>IF(ISERROR(VLOOKUP(CT41,Accueil!$V$17:$V$22,1,0)),1,0)</f>
        <v>0</v>
      </c>
      <c r="GX41" s="187">
        <f>IF(ISERROR(VLOOKUP(CU41,Accueil!$V$17:$V$22,1,0)),1,0)</f>
        <v>0</v>
      </c>
      <c r="GY41" s="187">
        <f>IF(ISERROR(VLOOKUP(CV41,Accueil!$V$17:$V$22,1,0)),1,0)</f>
        <v>0</v>
      </c>
      <c r="GZ41" s="187">
        <f>IF(ISERROR(VLOOKUP(CW41,Accueil!$V$17:$V$22,1,0)),1,0)</f>
        <v>0</v>
      </c>
      <c r="HA41" s="187">
        <f>IF(ISERROR(VLOOKUP(CX41,Accueil!$V$17:$V$22,1,0)),1,0)</f>
        <v>0</v>
      </c>
      <c r="HB41" s="187">
        <f>IF(ISERROR(VLOOKUP(CY41,Accueil!$V$17:$V$22,1,0)),1,0)</f>
        <v>0</v>
      </c>
      <c r="HC41" s="187">
        <f>IF(ISERROR(VLOOKUP(CZ41,Accueil!$V$17:$V$22,1,0)),1,0)</f>
        <v>0</v>
      </c>
      <c r="HD41" s="187">
        <f>IF(ISERROR(VLOOKUP(DA41,Accueil!$V$17:$V$22,1,0)),1,0)</f>
        <v>0</v>
      </c>
    </row>
    <row r="42" spans="1:212" ht="12.75" customHeight="1" x14ac:dyDescent="0.25">
      <c r="A42" s="336"/>
      <c r="B42" s="12">
        <v>34</v>
      </c>
      <c r="C42" s="29" t="str">
        <f>IF(Accueil!E46="","",Accueil!E46)</f>
        <v/>
      </c>
      <c r="D42" s="30" t="str">
        <f>IF(Accueil!F46="","",Accueil!F46)</f>
        <v/>
      </c>
      <c r="E42" s="103" t="str">
        <f t="shared" si="2"/>
        <v/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12">
        <v>34</v>
      </c>
      <c r="DC42" s="11" t="str">
        <f>IF(D42="","",COUNTIF(F42:DA42,Accueil!$AA$28)&amp;" / "&amp;COUNTIF($F$8:$DA$8,"&gt;0")-(COUNTIF(F42:DA42,Accueil!$AF$26)))</f>
        <v/>
      </c>
      <c r="DD42" s="130" t="str">
        <f>IF(D42="","",COUNTIF(F42:DA42,Accueil!$AA$26))</f>
        <v/>
      </c>
      <c r="DE42" s="130" t="str">
        <f>IF(D42="","",COUNTIF($F$8:$DA$8,"&gt;0")-(COUNTIF(F42:DA42,Accueil!$AF$26)))</f>
        <v/>
      </c>
      <c r="DF42" s="11" t="str">
        <f t="shared" si="3"/>
        <v/>
      </c>
      <c r="DG42" s="32" t="str">
        <f t="shared" si="5"/>
        <v/>
      </c>
      <c r="DH42" s="187">
        <f t="shared" si="4"/>
        <v>0</v>
      </c>
      <c r="DI42" s="187">
        <f>IF(ISERROR(VLOOKUP(F42,Accueil!$V$17:$V$22,1,0)),1,0)</f>
        <v>0</v>
      </c>
      <c r="DJ42" s="187">
        <f>IF(ISERROR(VLOOKUP(G42,Accueil!$V$17:$V$22,1,0)),1,0)</f>
        <v>0</v>
      </c>
      <c r="DK42" s="187">
        <f>IF(ISERROR(VLOOKUP(H42,Accueil!$V$17:$V$22,1,0)),1,0)</f>
        <v>0</v>
      </c>
      <c r="DL42" s="187">
        <f>IF(ISERROR(VLOOKUP(I42,Accueil!$V$17:$V$22,1,0)),1,0)</f>
        <v>0</v>
      </c>
      <c r="DM42" s="187">
        <f>IF(ISERROR(VLOOKUP(J42,Accueil!$V$17:$V$22,1,0)),1,0)</f>
        <v>0</v>
      </c>
      <c r="DN42" s="187">
        <f>IF(ISERROR(VLOOKUP(K42,Accueil!$V$17:$V$22,1,0)),1,0)</f>
        <v>0</v>
      </c>
      <c r="DO42" s="187">
        <f>IF(ISERROR(VLOOKUP(L42,Accueil!$V$17:$V$22,1,0)),1,0)</f>
        <v>0</v>
      </c>
      <c r="DP42" s="187">
        <f>IF(ISERROR(VLOOKUP(M42,Accueil!$V$17:$V$22,1,0)),1,0)</f>
        <v>0</v>
      </c>
      <c r="DQ42" s="187">
        <f>IF(ISERROR(VLOOKUP(N42,Accueil!$V$17:$V$22,1,0)),1,0)</f>
        <v>0</v>
      </c>
      <c r="DR42" s="187">
        <f>IF(ISERROR(VLOOKUP(O42,Accueil!$V$17:$V$22,1,0)),1,0)</f>
        <v>0</v>
      </c>
      <c r="DS42" s="187">
        <f>IF(ISERROR(VLOOKUP(P42,Accueil!$V$17:$V$22,1,0)),1,0)</f>
        <v>0</v>
      </c>
      <c r="DT42" s="187">
        <f>IF(ISERROR(VLOOKUP(Q42,Accueil!$V$17:$V$22,1,0)),1,0)</f>
        <v>0</v>
      </c>
      <c r="DU42" s="187">
        <f>IF(ISERROR(VLOOKUP(R42,Accueil!$V$17:$V$22,1,0)),1,0)</f>
        <v>0</v>
      </c>
      <c r="DV42" s="187">
        <f>IF(ISERROR(VLOOKUP(S42,Accueil!$V$17:$V$22,1,0)),1,0)</f>
        <v>0</v>
      </c>
      <c r="DW42" s="187">
        <f>IF(ISERROR(VLOOKUP(T42,Accueil!$V$17:$V$22,1,0)),1,0)</f>
        <v>0</v>
      </c>
      <c r="DX42" s="187">
        <f>IF(ISERROR(VLOOKUP(U42,Accueil!$V$17:$V$22,1,0)),1,0)</f>
        <v>0</v>
      </c>
      <c r="DY42" s="187">
        <f>IF(ISERROR(VLOOKUP(V42,Accueil!$V$17:$V$22,1,0)),1,0)</f>
        <v>0</v>
      </c>
      <c r="DZ42" s="187">
        <f>IF(ISERROR(VLOOKUP(W42,Accueil!$V$17:$V$22,1,0)),1,0)</f>
        <v>0</v>
      </c>
      <c r="EA42" s="187">
        <f>IF(ISERROR(VLOOKUP(X42,Accueil!$V$17:$V$22,1,0)),1,0)</f>
        <v>0</v>
      </c>
      <c r="EB42" s="187">
        <f>IF(ISERROR(VLOOKUP(Y42,Accueil!$V$17:$V$22,1,0)),1,0)</f>
        <v>0</v>
      </c>
      <c r="EC42" s="187">
        <f>IF(ISERROR(VLOOKUP(Z42,Accueil!$V$17:$V$22,1,0)),1,0)</f>
        <v>0</v>
      </c>
      <c r="ED42" s="187">
        <f>IF(ISERROR(VLOOKUP(AA42,Accueil!$V$17:$V$22,1,0)),1,0)</f>
        <v>0</v>
      </c>
      <c r="EE42" s="187">
        <f>IF(ISERROR(VLOOKUP(AB42,Accueil!$V$17:$V$22,1,0)),1,0)</f>
        <v>0</v>
      </c>
      <c r="EF42" s="187">
        <f>IF(ISERROR(VLOOKUP(AC42,Accueil!$V$17:$V$22,1,0)),1,0)</f>
        <v>0</v>
      </c>
      <c r="EG42" s="187">
        <f>IF(ISERROR(VLOOKUP(AD42,Accueil!$V$17:$V$22,1,0)),1,0)</f>
        <v>0</v>
      </c>
      <c r="EH42" s="187">
        <f>IF(ISERROR(VLOOKUP(AE42,Accueil!$V$17:$V$22,1,0)),1,0)</f>
        <v>0</v>
      </c>
      <c r="EI42" s="187">
        <f>IF(ISERROR(VLOOKUP(AF42,Accueil!$V$17:$V$22,1,0)),1,0)</f>
        <v>0</v>
      </c>
      <c r="EJ42" s="187">
        <f>IF(ISERROR(VLOOKUP(AG42,Accueil!$V$17:$V$22,1,0)),1,0)</f>
        <v>0</v>
      </c>
      <c r="EK42" s="187">
        <f>IF(ISERROR(VLOOKUP(AH42,Accueil!$V$17:$V$22,1,0)),1,0)</f>
        <v>0</v>
      </c>
      <c r="EL42" s="187">
        <f>IF(ISERROR(VLOOKUP(AI42,Accueil!$V$17:$V$22,1,0)),1,0)</f>
        <v>0</v>
      </c>
      <c r="EM42" s="187">
        <f>IF(ISERROR(VLOOKUP(AJ42,Accueil!$V$17:$V$22,1,0)),1,0)</f>
        <v>0</v>
      </c>
      <c r="EN42" s="187">
        <f>IF(ISERROR(VLOOKUP(AK42,Accueil!$V$17:$V$22,1,0)),1,0)</f>
        <v>0</v>
      </c>
      <c r="EO42" s="187">
        <f>IF(ISERROR(VLOOKUP(AL42,Accueil!$V$17:$V$22,1,0)),1,0)</f>
        <v>0</v>
      </c>
      <c r="EP42" s="187">
        <f>IF(ISERROR(VLOOKUP(AM42,Accueil!$V$17:$V$22,1,0)),1,0)</f>
        <v>0</v>
      </c>
      <c r="EQ42" s="187">
        <f>IF(ISERROR(VLOOKUP(AN42,Accueil!$V$17:$V$22,1,0)),1,0)</f>
        <v>0</v>
      </c>
      <c r="ER42" s="187">
        <f>IF(ISERROR(VLOOKUP(AO42,Accueil!$V$17:$V$22,1,0)),1,0)</f>
        <v>0</v>
      </c>
      <c r="ES42" s="187">
        <f>IF(ISERROR(VLOOKUP(AP42,Accueil!$V$17:$V$22,1,0)),1,0)</f>
        <v>0</v>
      </c>
      <c r="ET42" s="187">
        <f>IF(ISERROR(VLOOKUP(AQ42,Accueil!$V$17:$V$22,1,0)),1,0)</f>
        <v>0</v>
      </c>
      <c r="EU42" s="187">
        <f>IF(ISERROR(VLOOKUP(AR42,Accueil!$V$17:$V$22,1,0)),1,0)</f>
        <v>0</v>
      </c>
      <c r="EV42" s="187">
        <f>IF(ISERROR(VLOOKUP(AS42,Accueil!$V$17:$V$22,1,0)),1,0)</f>
        <v>0</v>
      </c>
      <c r="EW42" s="187">
        <f>IF(ISERROR(VLOOKUP(AT42,Accueil!$V$17:$V$22,1,0)),1,0)</f>
        <v>0</v>
      </c>
      <c r="EX42" s="187">
        <f>IF(ISERROR(VLOOKUP(AU42,Accueil!$V$17:$V$22,1,0)),1,0)</f>
        <v>0</v>
      </c>
      <c r="EY42" s="187">
        <f>IF(ISERROR(VLOOKUP(AV42,Accueil!$V$17:$V$22,1,0)),1,0)</f>
        <v>0</v>
      </c>
      <c r="EZ42" s="187">
        <f>IF(ISERROR(VLOOKUP(AW42,Accueil!$V$17:$V$22,1,0)),1,0)</f>
        <v>0</v>
      </c>
      <c r="FA42" s="187">
        <f>IF(ISERROR(VLOOKUP(AX42,Accueil!$V$17:$V$22,1,0)),1,0)</f>
        <v>0</v>
      </c>
      <c r="FB42" s="187">
        <f>IF(ISERROR(VLOOKUP(AY42,Accueil!$V$17:$V$22,1,0)),1,0)</f>
        <v>0</v>
      </c>
      <c r="FC42" s="187">
        <f>IF(ISERROR(VLOOKUP(AZ42,Accueil!$V$17:$V$22,1,0)),1,0)</f>
        <v>0</v>
      </c>
      <c r="FD42" s="187">
        <f>IF(ISERROR(VLOOKUP(BA42,Accueil!$V$17:$V$22,1,0)),1,0)</f>
        <v>0</v>
      </c>
      <c r="FE42" s="187">
        <f>IF(ISERROR(VLOOKUP(BB42,Accueil!$V$17:$V$22,1,0)),1,0)</f>
        <v>0</v>
      </c>
      <c r="FF42" s="187">
        <f>IF(ISERROR(VLOOKUP(BC42,Accueil!$V$17:$V$22,1,0)),1,0)</f>
        <v>0</v>
      </c>
      <c r="FG42" s="187">
        <f>IF(ISERROR(VLOOKUP(BD42,Accueil!$V$17:$V$22,1,0)),1,0)</f>
        <v>0</v>
      </c>
      <c r="FH42" s="187">
        <f>IF(ISERROR(VLOOKUP(BE42,Accueil!$V$17:$V$22,1,0)),1,0)</f>
        <v>0</v>
      </c>
      <c r="FI42" s="187">
        <f>IF(ISERROR(VLOOKUP(BF42,Accueil!$V$17:$V$22,1,0)),1,0)</f>
        <v>0</v>
      </c>
      <c r="FJ42" s="187">
        <f>IF(ISERROR(VLOOKUP(BG42,Accueil!$V$17:$V$22,1,0)),1,0)</f>
        <v>0</v>
      </c>
      <c r="FK42" s="187">
        <f>IF(ISERROR(VLOOKUP(BH42,Accueil!$V$17:$V$22,1,0)),1,0)</f>
        <v>0</v>
      </c>
      <c r="FL42" s="187">
        <f>IF(ISERROR(VLOOKUP(BI42,Accueil!$V$17:$V$22,1,0)),1,0)</f>
        <v>0</v>
      </c>
      <c r="FM42" s="187">
        <f>IF(ISERROR(VLOOKUP(BJ42,Accueil!$V$17:$V$22,1,0)),1,0)</f>
        <v>0</v>
      </c>
      <c r="FN42" s="187">
        <f>IF(ISERROR(VLOOKUP(BK42,Accueil!$V$17:$V$22,1,0)),1,0)</f>
        <v>0</v>
      </c>
      <c r="FO42" s="187">
        <f>IF(ISERROR(VLOOKUP(BL42,Accueil!$V$17:$V$22,1,0)),1,0)</f>
        <v>0</v>
      </c>
      <c r="FP42" s="187">
        <f>IF(ISERROR(VLOOKUP(BM42,Accueil!$V$17:$V$22,1,0)),1,0)</f>
        <v>0</v>
      </c>
      <c r="FQ42" s="187">
        <f>IF(ISERROR(VLOOKUP(BN42,Accueil!$V$17:$V$22,1,0)),1,0)</f>
        <v>0</v>
      </c>
      <c r="FR42" s="187">
        <f>IF(ISERROR(VLOOKUP(BO42,Accueil!$V$17:$V$22,1,0)),1,0)</f>
        <v>0</v>
      </c>
      <c r="FS42" s="187">
        <f>IF(ISERROR(VLOOKUP(BP42,Accueil!$V$17:$V$22,1,0)),1,0)</f>
        <v>0</v>
      </c>
      <c r="FT42" s="187">
        <f>IF(ISERROR(VLOOKUP(BQ42,Accueil!$V$17:$V$22,1,0)),1,0)</f>
        <v>0</v>
      </c>
      <c r="FU42" s="187">
        <f>IF(ISERROR(VLOOKUP(BR42,Accueil!$V$17:$V$22,1,0)),1,0)</f>
        <v>0</v>
      </c>
      <c r="FV42" s="187">
        <f>IF(ISERROR(VLOOKUP(BS42,Accueil!$V$17:$V$22,1,0)),1,0)</f>
        <v>0</v>
      </c>
      <c r="FW42" s="187">
        <f>IF(ISERROR(VLOOKUP(BT42,Accueil!$V$17:$V$22,1,0)),1,0)</f>
        <v>0</v>
      </c>
      <c r="FX42" s="187">
        <f>IF(ISERROR(VLOOKUP(BU42,Accueil!$V$17:$V$22,1,0)),1,0)</f>
        <v>0</v>
      </c>
      <c r="FY42" s="187">
        <f>IF(ISERROR(VLOOKUP(BV42,Accueil!$V$17:$V$22,1,0)),1,0)</f>
        <v>0</v>
      </c>
      <c r="FZ42" s="187">
        <f>IF(ISERROR(VLOOKUP(BW42,Accueil!$V$17:$V$22,1,0)),1,0)</f>
        <v>0</v>
      </c>
      <c r="GA42" s="187">
        <f>IF(ISERROR(VLOOKUP(BX42,Accueil!$V$17:$V$22,1,0)),1,0)</f>
        <v>0</v>
      </c>
      <c r="GB42" s="187">
        <f>IF(ISERROR(VLOOKUP(BY42,Accueil!$V$17:$V$22,1,0)),1,0)</f>
        <v>0</v>
      </c>
      <c r="GC42" s="187">
        <f>IF(ISERROR(VLOOKUP(BZ42,Accueil!$V$17:$V$22,1,0)),1,0)</f>
        <v>0</v>
      </c>
      <c r="GD42" s="187">
        <f>IF(ISERROR(VLOOKUP(CA42,Accueil!$V$17:$V$22,1,0)),1,0)</f>
        <v>0</v>
      </c>
      <c r="GE42" s="187">
        <f>IF(ISERROR(VLOOKUP(CB42,Accueil!$V$17:$V$22,1,0)),1,0)</f>
        <v>0</v>
      </c>
      <c r="GF42" s="187">
        <f>IF(ISERROR(VLOOKUP(CC42,Accueil!$V$17:$V$22,1,0)),1,0)</f>
        <v>0</v>
      </c>
      <c r="GG42" s="187">
        <f>IF(ISERROR(VLOOKUP(CD42,Accueil!$V$17:$V$22,1,0)),1,0)</f>
        <v>0</v>
      </c>
      <c r="GH42" s="187">
        <f>IF(ISERROR(VLOOKUP(CE42,Accueil!$V$17:$V$22,1,0)),1,0)</f>
        <v>0</v>
      </c>
      <c r="GI42" s="187">
        <f>IF(ISERROR(VLOOKUP(CF42,Accueil!$V$17:$V$22,1,0)),1,0)</f>
        <v>0</v>
      </c>
      <c r="GJ42" s="187">
        <f>IF(ISERROR(VLOOKUP(CG42,Accueil!$V$17:$V$22,1,0)),1,0)</f>
        <v>0</v>
      </c>
      <c r="GK42" s="187">
        <f>IF(ISERROR(VLOOKUP(CH42,Accueil!$V$17:$V$22,1,0)),1,0)</f>
        <v>0</v>
      </c>
      <c r="GL42" s="187">
        <f>IF(ISERROR(VLOOKUP(CI42,Accueil!$V$17:$V$22,1,0)),1,0)</f>
        <v>0</v>
      </c>
      <c r="GM42" s="187">
        <f>IF(ISERROR(VLOOKUP(CJ42,Accueil!$V$17:$V$22,1,0)),1,0)</f>
        <v>0</v>
      </c>
      <c r="GN42" s="187">
        <f>IF(ISERROR(VLOOKUP(CK42,Accueil!$V$17:$V$22,1,0)),1,0)</f>
        <v>0</v>
      </c>
      <c r="GO42" s="187">
        <f>IF(ISERROR(VLOOKUP(CL42,Accueil!$V$17:$V$22,1,0)),1,0)</f>
        <v>0</v>
      </c>
      <c r="GP42" s="187">
        <f>IF(ISERROR(VLOOKUP(CM42,Accueil!$V$17:$V$22,1,0)),1,0)</f>
        <v>0</v>
      </c>
      <c r="GQ42" s="187">
        <f>IF(ISERROR(VLOOKUP(CN42,Accueil!$V$17:$V$22,1,0)),1,0)</f>
        <v>0</v>
      </c>
      <c r="GR42" s="187">
        <f>IF(ISERROR(VLOOKUP(CO42,Accueil!$V$17:$V$22,1,0)),1,0)</f>
        <v>0</v>
      </c>
      <c r="GS42" s="187">
        <f>IF(ISERROR(VLOOKUP(CP42,Accueil!$V$17:$V$22,1,0)),1,0)</f>
        <v>0</v>
      </c>
      <c r="GT42" s="187">
        <f>IF(ISERROR(VLOOKUP(CQ42,Accueil!$V$17:$V$22,1,0)),1,0)</f>
        <v>0</v>
      </c>
      <c r="GU42" s="187">
        <f>IF(ISERROR(VLOOKUP(CR42,Accueil!$V$17:$V$22,1,0)),1,0)</f>
        <v>0</v>
      </c>
      <c r="GV42" s="187">
        <f>IF(ISERROR(VLOOKUP(CS42,Accueil!$V$17:$V$22,1,0)),1,0)</f>
        <v>0</v>
      </c>
      <c r="GW42" s="187">
        <f>IF(ISERROR(VLOOKUP(CT42,Accueil!$V$17:$V$22,1,0)),1,0)</f>
        <v>0</v>
      </c>
      <c r="GX42" s="187">
        <f>IF(ISERROR(VLOOKUP(CU42,Accueil!$V$17:$V$22,1,0)),1,0)</f>
        <v>0</v>
      </c>
      <c r="GY42" s="187">
        <f>IF(ISERROR(VLOOKUP(CV42,Accueil!$V$17:$V$22,1,0)),1,0)</f>
        <v>0</v>
      </c>
      <c r="GZ42" s="187">
        <f>IF(ISERROR(VLOOKUP(CW42,Accueil!$V$17:$V$22,1,0)),1,0)</f>
        <v>0</v>
      </c>
      <c r="HA42" s="187">
        <f>IF(ISERROR(VLOOKUP(CX42,Accueil!$V$17:$V$22,1,0)),1,0)</f>
        <v>0</v>
      </c>
      <c r="HB42" s="187">
        <f>IF(ISERROR(VLOOKUP(CY42,Accueil!$V$17:$V$22,1,0)),1,0)</f>
        <v>0</v>
      </c>
      <c r="HC42" s="187">
        <f>IF(ISERROR(VLOOKUP(CZ42,Accueil!$V$17:$V$22,1,0)),1,0)</f>
        <v>0</v>
      </c>
      <c r="HD42" s="187">
        <f>IF(ISERROR(VLOOKUP(DA42,Accueil!$V$17:$V$22,1,0)),1,0)</f>
        <v>0</v>
      </c>
    </row>
    <row r="43" spans="1:212" ht="12.75" customHeight="1" x14ac:dyDescent="0.25">
      <c r="A43" s="336"/>
      <c r="B43" s="12">
        <v>35</v>
      </c>
      <c r="C43" s="29" t="str">
        <f>IF(Accueil!E47="","",Accueil!E47)</f>
        <v/>
      </c>
      <c r="D43" s="30" t="str">
        <f>IF(Accueil!F47="","",Accueil!F47)</f>
        <v/>
      </c>
      <c r="E43" s="103" t="str">
        <f t="shared" si="2"/>
        <v/>
      </c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12">
        <v>35</v>
      </c>
      <c r="DC43" s="11" t="str">
        <f>IF(D43="","",COUNTIF(F43:DA43,Accueil!$AA$28)&amp;" / "&amp;COUNTIF($F$8:$DA$8,"&gt;0")-(COUNTIF(F43:DA43,Accueil!$AF$26)))</f>
        <v/>
      </c>
      <c r="DD43" s="130" t="str">
        <f>IF(D43="","",COUNTIF(F43:DA43,Accueil!$AA$26))</f>
        <v/>
      </c>
      <c r="DE43" s="130" t="str">
        <f>IF(D43="","",COUNTIF($F$8:$DA$8,"&gt;0")-(COUNTIF(F43:DA43,Accueil!$AF$26)))</f>
        <v/>
      </c>
      <c r="DF43" s="11" t="str">
        <f t="shared" si="3"/>
        <v/>
      </c>
      <c r="DG43" s="32" t="str">
        <f t="shared" si="5"/>
        <v/>
      </c>
      <c r="DH43" s="187">
        <f t="shared" si="4"/>
        <v>0</v>
      </c>
      <c r="DI43" s="187">
        <f>IF(ISERROR(VLOOKUP(F43,Accueil!$V$17:$V$22,1,0)),1,0)</f>
        <v>0</v>
      </c>
      <c r="DJ43" s="187">
        <f>IF(ISERROR(VLOOKUP(G43,Accueil!$V$17:$V$22,1,0)),1,0)</f>
        <v>0</v>
      </c>
      <c r="DK43" s="187">
        <f>IF(ISERROR(VLOOKUP(H43,Accueil!$V$17:$V$22,1,0)),1,0)</f>
        <v>0</v>
      </c>
      <c r="DL43" s="187">
        <f>IF(ISERROR(VLOOKUP(I43,Accueil!$V$17:$V$22,1,0)),1,0)</f>
        <v>0</v>
      </c>
      <c r="DM43" s="187">
        <f>IF(ISERROR(VLOOKUP(J43,Accueil!$V$17:$V$22,1,0)),1,0)</f>
        <v>0</v>
      </c>
      <c r="DN43" s="187">
        <f>IF(ISERROR(VLOOKUP(K43,Accueil!$V$17:$V$22,1,0)),1,0)</f>
        <v>0</v>
      </c>
      <c r="DO43" s="187">
        <f>IF(ISERROR(VLOOKUP(L43,Accueil!$V$17:$V$22,1,0)),1,0)</f>
        <v>0</v>
      </c>
      <c r="DP43" s="187">
        <f>IF(ISERROR(VLOOKUP(M43,Accueil!$V$17:$V$22,1,0)),1,0)</f>
        <v>0</v>
      </c>
      <c r="DQ43" s="187">
        <f>IF(ISERROR(VLOOKUP(N43,Accueil!$V$17:$V$22,1,0)),1,0)</f>
        <v>0</v>
      </c>
      <c r="DR43" s="187">
        <f>IF(ISERROR(VLOOKUP(O43,Accueil!$V$17:$V$22,1,0)),1,0)</f>
        <v>0</v>
      </c>
      <c r="DS43" s="187">
        <f>IF(ISERROR(VLOOKUP(P43,Accueil!$V$17:$V$22,1,0)),1,0)</f>
        <v>0</v>
      </c>
      <c r="DT43" s="187">
        <f>IF(ISERROR(VLOOKUP(Q43,Accueil!$V$17:$V$22,1,0)),1,0)</f>
        <v>0</v>
      </c>
      <c r="DU43" s="187">
        <f>IF(ISERROR(VLOOKUP(R43,Accueil!$V$17:$V$22,1,0)),1,0)</f>
        <v>0</v>
      </c>
      <c r="DV43" s="187">
        <f>IF(ISERROR(VLOOKUP(S43,Accueil!$V$17:$V$22,1,0)),1,0)</f>
        <v>0</v>
      </c>
      <c r="DW43" s="187">
        <f>IF(ISERROR(VLOOKUP(T43,Accueil!$V$17:$V$22,1,0)),1,0)</f>
        <v>0</v>
      </c>
      <c r="DX43" s="187">
        <f>IF(ISERROR(VLOOKUP(U43,Accueil!$V$17:$V$22,1,0)),1,0)</f>
        <v>0</v>
      </c>
      <c r="DY43" s="187">
        <f>IF(ISERROR(VLOOKUP(V43,Accueil!$V$17:$V$22,1,0)),1,0)</f>
        <v>0</v>
      </c>
      <c r="DZ43" s="187">
        <f>IF(ISERROR(VLOOKUP(W43,Accueil!$V$17:$V$22,1,0)),1,0)</f>
        <v>0</v>
      </c>
      <c r="EA43" s="187">
        <f>IF(ISERROR(VLOOKUP(X43,Accueil!$V$17:$V$22,1,0)),1,0)</f>
        <v>0</v>
      </c>
      <c r="EB43" s="187">
        <f>IF(ISERROR(VLOOKUP(Y43,Accueil!$V$17:$V$22,1,0)),1,0)</f>
        <v>0</v>
      </c>
      <c r="EC43" s="187">
        <f>IF(ISERROR(VLOOKUP(Z43,Accueil!$V$17:$V$22,1,0)),1,0)</f>
        <v>0</v>
      </c>
      <c r="ED43" s="187">
        <f>IF(ISERROR(VLOOKUP(AA43,Accueil!$V$17:$V$22,1,0)),1,0)</f>
        <v>0</v>
      </c>
      <c r="EE43" s="187">
        <f>IF(ISERROR(VLOOKUP(AB43,Accueil!$V$17:$V$22,1,0)),1,0)</f>
        <v>0</v>
      </c>
      <c r="EF43" s="187">
        <f>IF(ISERROR(VLOOKUP(AC43,Accueil!$V$17:$V$22,1,0)),1,0)</f>
        <v>0</v>
      </c>
      <c r="EG43" s="187">
        <f>IF(ISERROR(VLOOKUP(AD43,Accueil!$V$17:$V$22,1,0)),1,0)</f>
        <v>0</v>
      </c>
      <c r="EH43" s="187">
        <f>IF(ISERROR(VLOOKUP(AE43,Accueil!$V$17:$V$22,1,0)),1,0)</f>
        <v>0</v>
      </c>
      <c r="EI43" s="187">
        <f>IF(ISERROR(VLOOKUP(AF43,Accueil!$V$17:$V$22,1,0)),1,0)</f>
        <v>0</v>
      </c>
      <c r="EJ43" s="187">
        <f>IF(ISERROR(VLOOKUP(AG43,Accueil!$V$17:$V$22,1,0)),1,0)</f>
        <v>0</v>
      </c>
      <c r="EK43" s="187">
        <f>IF(ISERROR(VLOOKUP(AH43,Accueil!$V$17:$V$22,1,0)),1,0)</f>
        <v>0</v>
      </c>
      <c r="EL43" s="187">
        <f>IF(ISERROR(VLOOKUP(AI43,Accueil!$V$17:$V$22,1,0)),1,0)</f>
        <v>0</v>
      </c>
      <c r="EM43" s="187">
        <f>IF(ISERROR(VLOOKUP(AJ43,Accueil!$V$17:$V$22,1,0)),1,0)</f>
        <v>0</v>
      </c>
      <c r="EN43" s="187">
        <f>IF(ISERROR(VLOOKUP(AK43,Accueil!$V$17:$V$22,1,0)),1,0)</f>
        <v>0</v>
      </c>
      <c r="EO43" s="187">
        <f>IF(ISERROR(VLOOKUP(AL43,Accueil!$V$17:$V$22,1,0)),1,0)</f>
        <v>0</v>
      </c>
      <c r="EP43" s="187">
        <f>IF(ISERROR(VLOOKUP(AM43,Accueil!$V$17:$V$22,1,0)),1,0)</f>
        <v>0</v>
      </c>
      <c r="EQ43" s="187">
        <f>IF(ISERROR(VLOOKUP(AN43,Accueil!$V$17:$V$22,1,0)),1,0)</f>
        <v>0</v>
      </c>
      <c r="ER43" s="187">
        <f>IF(ISERROR(VLOOKUP(AO43,Accueil!$V$17:$V$22,1,0)),1,0)</f>
        <v>0</v>
      </c>
      <c r="ES43" s="187">
        <f>IF(ISERROR(VLOOKUP(AP43,Accueil!$V$17:$V$22,1,0)),1,0)</f>
        <v>0</v>
      </c>
      <c r="ET43" s="187">
        <f>IF(ISERROR(VLOOKUP(AQ43,Accueil!$V$17:$V$22,1,0)),1,0)</f>
        <v>0</v>
      </c>
      <c r="EU43" s="187">
        <f>IF(ISERROR(VLOOKUP(AR43,Accueil!$V$17:$V$22,1,0)),1,0)</f>
        <v>0</v>
      </c>
      <c r="EV43" s="187">
        <f>IF(ISERROR(VLOOKUP(AS43,Accueil!$V$17:$V$22,1,0)),1,0)</f>
        <v>0</v>
      </c>
      <c r="EW43" s="187">
        <f>IF(ISERROR(VLOOKUP(AT43,Accueil!$V$17:$V$22,1,0)),1,0)</f>
        <v>0</v>
      </c>
      <c r="EX43" s="187">
        <f>IF(ISERROR(VLOOKUP(AU43,Accueil!$V$17:$V$22,1,0)),1,0)</f>
        <v>0</v>
      </c>
      <c r="EY43" s="187">
        <f>IF(ISERROR(VLOOKUP(AV43,Accueil!$V$17:$V$22,1,0)),1,0)</f>
        <v>0</v>
      </c>
      <c r="EZ43" s="187">
        <f>IF(ISERROR(VLOOKUP(AW43,Accueil!$V$17:$V$22,1,0)),1,0)</f>
        <v>0</v>
      </c>
      <c r="FA43" s="187">
        <f>IF(ISERROR(VLOOKUP(AX43,Accueil!$V$17:$V$22,1,0)),1,0)</f>
        <v>0</v>
      </c>
      <c r="FB43" s="187">
        <f>IF(ISERROR(VLOOKUP(AY43,Accueil!$V$17:$V$22,1,0)),1,0)</f>
        <v>0</v>
      </c>
      <c r="FC43" s="187">
        <f>IF(ISERROR(VLOOKUP(AZ43,Accueil!$V$17:$V$22,1,0)),1,0)</f>
        <v>0</v>
      </c>
      <c r="FD43" s="187">
        <f>IF(ISERROR(VLOOKUP(BA43,Accueil!$V$17:$V$22,1,0)),1,0)</f>
        <v>0</v>
      </c>
      <c r="FE43" s="187">
        <f>IF(ISERROR(VLOOKUP(BB43,Accueil!$V$17:$V$22,1,0)),1,0)</f>
        <v>0</v>
      </c>
      <c r="FF43" s="187">
        <f>IF(ISERROR(VLOOKUP(BC43,Accueil!$V$17:$V$22,1,0)),1,0)</f>
        <v>0</v>
      </c>
      <c r="FG43" s="187">
        <f>IF(ISERROR(VLOOKUP(BD43,Accueil!$V$17:$V$22,1,0)),1,0)</f>
        <v>0</v>
      </c>
      <c r="FH43" s="187">
        <f>IF(ISERROR(VLOOKUP(BE43,Accueil!$V$17:$V$22,1,0)),1,0)</f>
        <v>0</v>
      </c>
      <c r="FI43" s="187">
        <f>IF(ISERROR(VLOOKUP(BF43,Accueil!$V$17:$V$22,1,0)),1,0)</f>
        <v>0</v>
      </c>
      <c r="FJ43" s="187">
        <f>IF(ISERROR(VLOOKUP(BG43,Accueil!$V$17:$V$22,1,0)),1,0)</f>
        <v>0</v>
      </c>
      <c r="FK43" s="187">
        <f>IF(ISERROR(VLOOKUP(BH43,Accueil!$V$17:$V$22,1,0)),1,0)</f>
        <v>0</v>
      </c>
      <c r="FL43" s="187">
        <f>IF(ISERROR(VLOOKUP(BI43,Accueil!$V$17:$V$22,1,0)),1,0)</f>
        <v>0</v>
      </c>
      <c r="FM43" s="187">
        <f>IF(ISERROR(VLOOKUP(BJ43,Accueil!$V$17:$V$22,1,0)),1,0)</f>
        <v>0</v>
      </c>
      <c r="FN43" s="187">
        <f>IF(ISERROR(VLOOKUP(BK43,Accueil!$V$17:$V$22,1,0)),1,0)</f>
        <v>0</v>
      </c>
      <c r="FO43" s="187">
        <f>IF(ISERROR(VLOOKUP(BL43,Accueil!$V$17:$V$22,1,0)),1,0)</f>
        <v>0</v>
      </c>
      <c r="FP43" s="187">
        <f>IF(ISERROR(VLOOKUP(BM43,Accueil!$V$17:$V$22,1,0)),1,0)</f>
        <v>0</v>
      </c>
      <c r="FQ43" s="187">
        <f>IF(ISERROR(VLOOKUP(BN43,Accueil!$V$17:$V$22,1,0)),1,0)</f>
        <v>0</v>
      </c>
      <c r="FR43" s="187">
        <f>IF(ISERROR(VLOOKUP(BO43,Accueil!$V$17:$V$22,1,0)),1,0)</f>
        <v>0</v>
      </c>
      <c r="FS43" s="187">
        <f>IF(ISERROR(VLOOKUP(BP43,Accueil!$V$17:$V$22,1,0)),1,0)</f>
        <v>0</v>
      </c>
      <c r="FT43" s="187">
        <f>IF(ISERROR(VLOOKUP(BQ43,Accueil!$V$17:$V$22,1,0)),1,0)</f>
        <v>0</v>
      </c>
      <c r="FU43" s="187">
        <f>IF(ISERROR(VLOOKUP(BR43,Accueil!$V$17:$V$22,1,0)),1,0)</f>
        <v>0</v>
      </c>
      <c r="FV43" s="187">
        <f>IF(ISERROR(VLOOKUP(BS43,Accueil!$V$17:$V$22,1,0)),1,0)</f>
        <v>0</v>
      </c>
      <c r="FW43" s="187">
        <f>IF(ISERROR(VLOOKUP(BT43,Accueil!$V$17:$V$22,1,0)),1,0)</f>
        <v>0</v>
      </c>
      <c r="FX43" s="187">
        <f>IF(ISERROR(VLOOKUP(BU43,Accueil!$V$17:$V$22,1,0)),1,0)</f>
        <v>0</v>
      </c>
      <c r="FY43" s="187">
        <f>IF(ISERROR(VLOOKUP(BV43,Accueil!$V$17:$V$22,1,0)),1,0)</f>
        <v>0</v>
      </c>
      <c r="FZ43" s="187">
        <f>IF(ISERROR(VLOOKUP(BW43,Accueil!$V$17:$V$22,1,0)),1,0)</f>
        <v>0</v>
      </c>
      <c r="GA43" s="187">
        <f>IF(ISERROR(VLOOKUP(BX43,Accueil!$V$17:$V$22,1,0)),1,0)</f>
        <v>0</v>
      </c>
      <c r="GB43" s="187">
        <f>IF(ISERROR(VLOOKUP(BY43,Accueil!$V$17:$V$22,1,0)),1,0)</f>
        <v>0</v>
      </c>
      <c r="GC43" s="187">
        <f>IF(ISERROR(VLOOKUP(BZ43,Accueil!$V$17:$V$22,1,0)),1,0)</f>
        <v>0</v>
      </c>
      <c r="GD43" s="187">
        <f>IF(ISERROR(VLOOKUP(CA43,Accueil!$V$17:$V$22,1,0)),1,0)</f>
        <v>0</v>
      </c>
      <c r="GE43" s="187">
        <f>IF(ISERROR(VLOOKUP(CB43,Accueil!$V$17:$V$22,1,0)),1,0)</f>
        <v>0</v>
      </c>
      <c r="GF43" s="187">
        <f>IF(ISERROR(VLOOKUP(CC43,Accueil!$V$17:$V$22,1,0)),1,0)</f>
        <v>0</v>
      </c>
      <c r="GG43" s="187">
        <f>IF(ISERROR(VLOOKUP(CD43,Accueil!$V$17:$V$22,1,0)),1,0)</f>
        <v>0</v>
      </c>
      <c r="GH43" s="187">
        <f>IF(ISERROR(VLOOKUP(CE43,Accueil!$V$17:$V$22,1,0)),1,0)</f>
        <v>0</v>
      </c>
      <c r="GI43" s="187">
        <f>IF(ISERROR(VLOOKUP(CF43,Accueil!$V$17:$V$22,1,0)),1,0)</f>
        <v>0</v>
      </c>
      <c r="GJ43" s="187">
        <f>IF(ISERROR(VLOOKUP(CG43,Accueil!$V$17:$V$22,1,0)),1,0)</f>
        <v>0</v>
      </c>
      <c r="GK43" s="187">
        <f>IF(ISERROR(VLOOKUP(CH43,Accueil!$V$17:$V$22,1,0)),1,0)</f>
        <v>0</v>
      </c>
      <c r="GL43" s="187">
        <f>IF(ISERROR(VLOOKUP(CI43,Accueil!$V$17:$V$22,1,0)),1,0)</f>
        <v>0</v>
      </c>
      <c r="GM43" s="187">
        <f>IF(ISERROR(VLOOKUP(CJ43,Accueil!$V$17:$V$22,1,0)),1,0)</f>
        <v>0</v>
      </c>
      <c r="GN43" s="187">
        <f>IF(ISERROR(VLOOKUP(CK43,Accueil!$V$17:$V$22,1,0)),1,0)</f>
        <v>0</v>
      </c>
      <c r="GO43" s="187">
        <f>IF(ISERROR(VLOOKUP(CL43,Accueil!$V$17:$V$22,1,0)),1,0)</f>
        <v>0</v>
      </c>
      <c r="GP43" s="187">
        <f>IF(ISERROR(VLOOKUP(CM43,Accueil!$V$17:$V$22,1,0)),1,0)</f>
        <v>0</v>
      </c>
      <c r="GQ43" s="187">
        <f>IF(ISERROR(VLOOKUP(CN43,Accueil!$V$17:$V$22,1,0)),1,0)</f>
        <v>0</v>
      </c>
      <c r="GR43" s="187">
        <f>IF(ISERROR(VLOOKUP(CO43,Accueil!$V$17:$V$22,1,0)),1,0)</f>
        <v>0</v>
      </c>
      <c r="GS43" s="187">
        <f>IF(ISERROR(VLOOKUP(CP43,Accueil!$V$17:$V$22,1,0)),1,0)</f>
        <v>0</v>
      </c>
      <c r="GT43" s="187">
        <f>IF(ISERROR(VLOOKUP(CQ43,Accueil!$V$17:$V$22,1,0)),1,0)</f>
        <v>0</v>
      </c>
      <c r="GU43" s="187">
        <f>IF(ISERROR(VLOOKUP(CR43,Accueil!$V$17:$V$22,1,0)),1,0)</f>
        <v>0</v>
      </c>
      <c r="GV43" s="187">
        <f>IF(ISERROR(VLOOKUP(CS43,Accueil!$V$17:$V$22,1,0)),1,0)</f>
        <v>0</v>
      </c>
      <c r="GW43" s="187">
        <f>IF(ISERROR(VLOOKUP(CT43,Accueil!$V$17:$V$22,1,0)),1,0)</f>
        <v>0</v>
      </c>
      <c r="GX43" s="187">
        <f>IF(ISERROR(VLOOKUP(CU43,Accueil!$V$17:$V$22,1,0)),1,0)</f>
        <v>0</v>
      </c>
      <c r="GY43" s="187">
        <f>IF(ISERROR(VLOOKUP(CV43,Accueil!$V$17:$V$22,1,0)),1,0)</f>
        <v>0</v>
      </c>
      <c r="GZ43" s="187">
        <f>IF(ISERROR(VLOOKUP(CW43,Accueil!$V$17:$V$22,1,0)),1,0)</f>
        <v>0</v>
      </c>
      <c r="HA43" s="187">
        <f>IF(ISERROR(VLOOKUP(CX43,Accueil!$V$17:$V$22,1,0)),1,0)</f>
        <v>0</v>
      </c>
      <c r="HB43" s="187">
        <f>IF(ISERROR(VLOOKUP(CY43,Accueil!$V$17:$V$22,1,0)),1,0)</f>
        <v>0</v>
      </c>
      <c r="HC43" s="187">
        <f>IF(ISERROR(VLOOKUP(CZ43,Accueil!$V$17:$V$22,1,0)),1,0)</f>
        <v>0</v>
      </c>
      <c r="HD43" s="187">
        <f>IF(ISERROR(VLOOKUP(DA43,Accueil!$V$17:$V$22,1,0)),1,0)</f>
        <v>0</v>
      </c>
    </row>
    <row r="44" spans="1:212" ht="12.75" customHeight="1" x14ac:dyDescent="0.25">
      <c r="A44" s="336"/>
      <c r="B44" s="12">
        <v>36</v>
      </c>
      <c r="C44" s="29" t="str">
        <f>IF(Accueil!E48="","",Accueil!E48)</f>
        <v/>
      </c>
      <c r="D44" s="30" t="str">
        <f>IF(Accueil!F48="","",Accueil!F48)</f>
        <v/>
      </c>
      <c r="E44" s="103" t="str">
        <f t="shared" si="2"/>
        <v/>
      </c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12">
        <v>36</v>
      </c>
      <c r="DC44" s="11" t="str">
        <f>IF(D44="","",COUNTIF(F44:DA44,Accueil!$AA$28)&amp;" / "&amp;COUNTIF($F$8:$DA$8,"&gt;0")-(COUNTIF(F44:DA44,Accueil!$AF$26)))</f>
        <v/>
      </c>
      <c r="DD44" s="130" t="str">
        <f>IF(D44="","",COUNTIF(F44:DA44,Accueil!$AA$26))</f>
        <v/>
      </c>
      <c r="DE44" s="130" t="str">
        <f>IF(D44="","",COUNTIF($F$8:$DA$8,"&gt;0")-(COUNTIF(F44:DA44,Accueil!$AF$26)))</f>
        <v/>
      </c>
      <c r="DF44" s="11" t="str">
        <f t="shared" si="3"/>
        <v/>
      </c>
      <c r="DG44" s="32" t="str">
        <f t="shared" si="5"/>
        <v/>
      </c>
      <c r="DH44" s="187">
        <f t="shared" si="4"/>
        <v>0</v>
      </c>
      <c r="DI44" s="187">
        <f>IF(ISERROR(VLOOKUP(F44,Accueil!$V$17:$V$22,1,0)),1,0)</f>
        <v>0</v>
      </c>
      <c r="DJ44" s="187">
        <f>IF(ISERROR(VLOOKUP(G44,Accueil!$V$17:$V$22,1,0)),1,0)</f>
        <v>0</v>
      </c>
      <c r="DK44" s="187">
        <f>IF(ISERROR(VLOOKUP(H44,Accueil!$V$17:$V$22,1,0)),1,0)</f>
        <v>0</v>
      </c>
      <c r="DL44" s="187">
        <f>IF(ISERROR(VLOOKUP(I44,Accueil!$V$17:$V$22,1,0)),1,0)</f>
        <v>0</v>
      </c>
      <c r="DM44" s="187">
        <f>IF(ISERROR(VLOOKUP(J44,Accueil!$V$17:$V$22,1,0)),1,0)</f>
        <v>0</v>
      </c>
      <c r="DN44" s="187">
        <f>IF(ISERROR(VLOOKUP(K44,Accueil!$V$17:$V$22,1,0)),1,0)</f>
        <v>0</v>
      </c>
      <c r="DO44" s="187">
        <f>IF(ISERROR(VLOOKUP(L44,Accueil!$V$17:$V$22,1,0)),1,0)</f>
        <v>0</v>
      </c>
      <c r="DP44" s="187">
        <f>IF(ISERROR(VLOOKUP(M44,Accueil!$V$17:$V$22,1,0)),1,0)</f>
        <v>0</v>
      </c>
      <c r="DQ44" s="187">
        <f>IF(ISERROR(VLOOKUP(N44,Accueil!$V$17:$V$22,1,0)),1,0)</f>
        <v>0</v>
      </c>
      <c r="DR44" s="187">
        <f>IF(ISERROR(VLOOKUP(O44,Accueil!$V$17:$V$22,1,0)),1,0)</f>
        <v>0</v>
      </c>
      <c r="DS44" s="187">
        <f>IF(ISERROR(VLOOKUP(P44,Accueil!$V$17:$V$22,1,0)),1,0)</f>
        <v>0</v>
      </c>
      <c r="DT44" s="187">
        <f>IF(ISERROR(VLOOKUP(Q44,Accueil!$V$17:$V$22,1,0)),1,0)</f>
        <v>0</v>
      </c>
      <c r="DU44" s="187">
        <f>IF(ISERROR(VLOOKUP(R44,Accueil!$V$17:$V$22,1,0)),1,0)</f>
        <v>0</v>
      </c>
      <c r="DV44" s="187">
        <f>IF(ISERROR(VLOOKUP(S44,Accueil!$V$17:$V$22,1,0)),1,0)</f>
        <v>0</v>
      </c>
      <c r="DW44" s="187">
        <f>IF(ISERROR(VLOOKUP(T44,Accueil!$V$17:$V$22,1,0)),1,0)</f>
        <v>0</v>
      </c>
      <c r="DX44" s="187">
        <f>IF(ISERROR(VLOOKUP(U44,Accueil!$V$17:$V$22,1,0)),1,0)</f>
        <v>0</v>
      </c>
      <c r="DY44" s="187">
        <f>IF(ISERROR(VLOOKUP(V44,Accueil!$V$17:$V$22,1,0)),1,0)</f>
        <v>0</v>
      </c>
      <c r="DZ44" s="187">
        <f>IF(ISERROR(VLOOKUP(W44,Accueil!$V$17:$V$22,1,0)),1,0)</f>
        <v>0</v>
      </c>
      <c r="EA44" s="187">
        <f>IF(ISERROR(VLOOKUP(X44,Accueil!$V$17:$V$22,1,0)),1,0)</f>
        <v>0</v>
      </c>
      <c r="EB44" s="187">
        <f>IF(ISERROR(VLOOKUP(Y44,Accueil!$V$17:$V$22,1,0)),1,0)</f>
        <v>0</v>
      </c>
      <c r="EC44" s="187">
        <f>IF(ISERROR(VLOOKUP(Z44,Accueil!$V$17:$V$22,1,0)),1,0)</f>
        <v>0</v>
      </c>
      <c r="ED44" s="187">
        <f>IF(ISERROR(VLOOKUP(AA44,Accueil!$V$17:$V$22,1,0)),1,0)</f>
        <v>0</v>
      </c>
      <c r="EE44" s="187">
        <f>IF(ISERROR(VLOOKUP(AB44,Accueil!$V$17:$V$22,1,0)),1,0)</f>
        <v>0</v>
      </c>
      <c r="EF44" s="187">
        <f>IF(ISERROR(VLOOKUP(AC44,Accueil!$V$17:$V$22,1,0)),1,0)</f>
        <v>0</v>
      </c>
      <c r="EG44" s="187">
        <f>IF(ISERROR(VLOOKUP(AD44,Accueil!$V$17:$V$22,1,0)),1,0)</f>
        <v>0</v>
      </c>
      <c r="EH44" s="187">
        <f>IF(ISERROR(VLOOKUP(AE44,Accueil!$V$17:$V$22,1,0)),1,0)</f>
        <v>0</v>
      </c>
      <c r="EI44" s="187">
        <f>IF(ISERROR(VLOOKUP(AF44,Accueil!$V$17:$V$22,1,0)),1,0)</f>
        <v>0</v>
      </c>
      <c r="EJ44" s="187">
        <f>IF(ISERROR(VLOOKUP(AG44,Accueil!$V$17:$V$22,1,0)),1,0)</f>
        <v>0</v>
      </c>
      <c r="EK44" s="187">
        <f>IF(ISERROR(VLOOKUP(AH44,Accueil!$V$17:$V$22,1,0)),1,0)</f>
        <v>0</v>
      </c>
      <c r="EL44" s="187">
        <f>IF(ISERROR(VLOOKUP(AI44,Accueil!$V$17:$V$22,1,0)),1,0)</f>
        <v>0</v>
      </c>
      <c r="EM44" s="187">
        <f>IF(ISERROR(VLOOKUP(AJ44,Accueil!$V$17:$V$22,1,0)),1,0)</f>
        <v>0</v>
      </c>
      <c r="EN44" s="187">
        <f>IF(ISERROR(VLOOKUP(AK44,Accueil!$V$17:$V$22,1,0)),1,0)</f>
        <v>0</v>
      </c>
      <c r="EO44" s="187">
        <f>IF(ISERROR(VLOOKUP(AL44,Accueil!$V$17:$V$22,1,0)),1,0)</f>
        <v>0</v>
      </c>
      <c r="EP44" s="187">
        <f>IF(ISERROR(VLOOKUP(AM44,Accueil!$V$17:$V$22,1,0)),1,0)</f>
        <v>0</v>
      </c>
      <c r="EQ44" s="187">
        <f>IF(ISERROR(VLOOKUP(AN44,Accueil!$V$17:$V$22,1,0)),1,0)</f>
        <v>0</v>
      </c>
      <c r="ER44" s="187">
        <f>IF(ISERROR(VLOOKUP(AO44,Accueil!$V$17:$V$22,1,0)),1,0)</f>
        <v>0</v>
      </c>
      <c r="ES44" s="187">
        <f>IF(ISERROR(VLOOKUP(AP44,Accueil!$V$17:$V$22,1,0)),1,0)</f>
        <v>0</v>
      </c>
      <c r="ET44" s="187">
        <f>IF(ISERROR(VLOOKUP(AQ44,Accueil!$V$17:$V$22,1,0)),1,0)</f>
        <v>0</v>
      </c>
      <c r="EU44" s="187">
        <f>IF(ISERROR(VLOOKUP(AR44,Accueil!$V$17:$V$22,1,0)),1,0)</f>
        <v>0</v>
      </c>
      <c r="EV44" s="187">
        <f>IF(ISERROR(VLOOKUP(AS44,Accueil!$V$17:$V$22,1,0)),1,0)</f>
        <v>0</v>
      </c>
      <c r="EW44" s="187">
        <f>IF(ISERROR(VLOOKUP(AT44,Accueil!$V$17:$V$22,1,0)),1,0)</f>
        <v>0</v>
      </c>
      <c r="EX44" s="187">
        <f>IF(ISERROR(VLOOKUP(AU44,Accueil!$V$17:$V$22,1,0)),1,0)</f>
        <v>0</v>
      </c>
      <c r="EY44" s="187">
        <f>IF(ISERROR(VLOOKUP(AV44,Accueil!$V$17:$V$22,1,0)),1,0)</f>
        <v>0</v>
      </c>
      <c r="EZ44" s="187">
        <f>IF(ISERROR(VLOOKUP(AW44,Accueil!$V$17:$V$22,1,0)),1,0)</f>
        <v>0</v>
      </c>
      <c r="FA44" s="187">
        <f>IF(ISERROR(VLOOKUP(AX44,Accueil!$V$17:$V$22,1,0)),1,0)</f>
        <v>0</v>
      </c>
      <c r="FB44" s="187">
        <f>IF(ISERROR(VLOOKUP(AY44,Accueil!$V$17:$V$22,1,0)),1,0)</f>
        <v>0</v>
      </c>
      <c r="FC44" s="187">
        <f>IF(ISERROR(VLOOKUP(AZ44,Accueil!$V$17:$V$22,1,0)),1,0)</f>
        <v>0</v>
      </c>
      <c r="FD44" s="187">
        <f>IF(ISERROR(VLOOKUP(BA44,Accueil!$V$17:$V$22,1,0)),1,0)</f>
        <v>0</v>
      </c>
      <c r="FE44" s="187">
        <f>IF(ISERROR(VLOOKUP(BB44,Accueil!$V$17:$V$22,1,0)),1,0)</f>
        <v>0</v>
      </c>
      <c r="FF44" s="187">
        <f>IF(ISERROR(VLOOKUP(BC44,Accueil!$V$17:$V$22,1,0)),1,0)</f>
        <v>0</v>
      </c>
      <c r="FG44" s="187">
        <f>IF(ISERROR(VLOOKUP(BD44,Accueil!$V$17:$V$22,1,0)),1,0)</f>
        <v>0</v>
      </c>
      <c r="FH44" s="187">
        <f>IF(ISERROR(VLOOKUP(BE44,Accueil!$V$17:$V$22,1,0)),1,0)</f>
        <v>0</v>
      </c>
      <c r="FI44" s="187">
        <f>IF(ISERROR(VLOOKUP(BF44,Accueil!$V$17:$V$22,1,0)),1,0)</f>
        <v>0</v>
      </c>
      <c r="FJ44" s="187">
        <f>IF(ISERROR(VLOOKUP(BG44,Accueil!$V$17:$V$22,1,0)),1,0)</f>
        <v>0</v>
      </c>
      <c r="FK44" s="187">
        <f>IF(ISERROR(VLOOKUP(BH44,Accueil!$V$17:$V$22,1,0)),1,0)</f>
        <v>0</v>
      </c>
      <c r="FL44" s="187">
        <f>IF(ISERROR(VLOOKUP(BI44,Accueil!$V$17:$V$22,1,0)),1,0)</f>
        <v>0</v>
      </c>
      <c r="FM44" s="187">
        <f>IF(ISERROR(VLOOKUP(BJ44,Accueil!$V$17:$V$22,1,0)),1,0)</f>
        <v>0</v>
      </c>
      <c r="FN44" s="187">
        <f>IF(ISERROR(VLOOKUP(BK44,Accueil!$V$17:$V$22,1,0)),1,0)</f>
        <v>0</v>
      </c>
      <c r="FO44" s="187">
        <f>IF(ISERROR(VLOOKUP(BL44,Accueil!$V$17:$V$22,1,0)),1,0)</f>
        <v>0</v>
      </c>
      <c r="FP44" s="187">
        <f>IF(ISERROR(VLOOKUP(BM44,Accueil!$V$17:$V$22,1,0)),1,0)</f>
        <v>0</v>
      </c>
      <c r="FQ44" s="187">
        <f>IF(ISERROR(VLOOKUP(BN44,Accueil!$V$17:$V$22,1,0)),1,0)</f>
        <v>0</v>
      </c>
      <c r="FR44" s="187">
        <f>IF(ISERROR(VLOOKUP(BO44,Accueil!$V$17:$V$22,1,0)),1,0)</f>
        <v>0</v>
      </c>
      <c r="FS44" s="187">
        <f>IF(ISERROR(VLOOKUP(BP44,Accueil!$V$17:$V$22,1,0)),1,0)</f>
        <v>0</v>
      </c>
      <c r="FT44" s="187">
        <f>IF(ISERROR(VLOOKUP(BQ44,Accueil!$V$17:$V$22,1,0)),1,0)</f>
        <v>0</v>
      </c>
      <c r="FU44" s="187">
        <f>IF(ISERROR(VLOOKUP(BR44,Accueil!$V$17:$V$22,1,0)),1,0)</f>
        <v>0</v>
      </c>
      <c r="FV44" s="187">
        <f>IF(ISERROR(VLOOKUP(BS44,Accueil!$V$17:$V$22,1,0)),1,0)</f>
        <v>0</v>
      </c>
      <c r="FW44" s="187">
        <f>IF(ISERROR(VLOOKUP(BT44,Accueil!$V$17:$V$22,1,0)),1,0)</f>
        <v>0</v>
      </c>
      <c r="FX44" s="187">
        <f>IF(ISERROR(VLOOKUP(BU44,Accueil!$V$17:$V$22,1,0)),1,0)</f>
        <v>0</v>
      </c>
      <c r="FY44" s="187">
        <f>IF(ISERROR(VLOOKUP(BV44,Accueil!$V$17:$V$22,1,0)),1,0)</f>
        <v>0</v>
      </c>
      <c r="FZ44" s="187">
        <f>IF(ISERROR(VLOOKUP(BW44,Accueil!$V$17:$V$22,1,0)),1,0)</f>
        <v>0</v>
      </c>
      <c r="GA44" s="187">
        <f>IF(ISERROR(VLOOKUP(BX44,Accueil!$V$17:$V$22,1,0)),1,0)</f>
        <v>0</v>
      </c>
      <c r="GB44" s="187">
        <f>IF(ISERROR(VLOOKUP(BY44,Accueil!$V$17:$V$22,1,0)),1,0)</f>
        <v>0</v>
      </c>
      <c r="GC44" s="187">
        <f>IF(ISERROR(VLOOKUP(BZ44,Accueil!$V$17:$V$22,1,0)),1,0)</f>
        <v>0</v>
      </c>
      <c r="GD44" s="187">
        <f>IF(ISERROR(VLOOKUP(CA44,Accueil!$V$17:$V$22,1,0)),1,0)</f>
        <v>0</v>
      </c>
      <c r="GE44" s="187">
        <f>IF(ISERROR(VLOOKUP(CB44,Accueil!$V$17:$V$22,1,0)),1,0)</f>
        <v>0</v>
      </c>
      <c r="GF44" s="187">
        <f>IF(ISERROR(VLOOKUP(CC44,Accueil!$V$17:$V$22,1,0)),1,0)</f>
        <v>0</v>
      </c>
      <c r="GG44" s="187">
        <f>IF(ISERROR(VLOOKUP(CD44,Accueil!$V$17:$V$22,1,0)),1,0)</f>
        <v>0</v>
      </c>
      <c r="GH44" s="187">
        <f>IF(ISERROR(VLOOKUP(CE44,Accueil!$V$17:$V$22,1,0)),1,0)</f>
        <v>0</v>
      </c>
      <c r="GI44" s="187">
        <f>IF(ISERROR(VLOOKUP(CF44,Accueil!$V$17:$V$22,1,0)),1,0)</f>
        <v>0</v>
      </c>
      <c r="GJ44" s="187">
        <f>IF(ISERROR(VLOOKUP(CG44,Accueil!$V$17:$V$22,1,0)),1,0)</f>
        <v>0</v>
      </c>
      <c r="GK44" s="187">
        <f>IF(ISERROR(VLOOKUP(CH44,Accueil!$V$17:$V$22,1,0)),1,0)</f>
        <v>0</v>
      </c>
      <c r="GL44" s="187">
        <f>IF(ISERROR(VLOOKUP(CI44,Accueil!$V$17:$V$22,1,0)),1,0)</f>
        <v>0</v>
      </c>
      <c r="GM44" s="187">
        <f>IF(ISERROR(VLOOKUP(CJ44,Accueil!$V$17:$V$22,1,0)),1,0)</f>
        <v>0</v>
      </c>
      <c r="GN44" s="187">
        <f>IF(ISERROR(VLOOKUP(CK44,Accueil!$V$17:$V$22,1,0)),1,0)</f>
        <v>0</v>
      </c>
      <c r="GO44" s="187">
        <f>IF(ISERROR(VLOOKUP(CL44,Accueil!$V$17:$V$22,1,0)),1,0)</f>
        <v>0</v>
      </c>
      <c r="GP44" s="187">
        <f>IF(ISERROR(VLOOKUP(CM44,Accueil!$V$17:$V$22,1,0)),1,0)</f>
        <v>0</v>
      </c>
      <c r="GQ44" s="187">
        <f>IF(ISERROR(VLOOKUP(CN44,Accueil!$V$17:$V$22,1,0)),1,0)</f>
        <v>0</v>
      </c>
      <c r="GR44" s="187">
        <f>IF(ISERROR(VLOOKUP(CO44,Accueil!$V$17:$V$22,1,0)),1,0)</f>
        <v>0</v>
      </c>
      <c r="GS44" s="187">
        <f>IF(ISERROR(VLOOKUP(CP44,Accueil!$V$17:$V$22,1,0)),1,0)</f>
        <v>0</v>
      </c>
      <c r="GT44" s="187">
        <f>IF(ISERROR(VLOOKUP(CQ44,Accueil!$V$17:$V$22,1,0)),1,0)</f>
        <v>0</v>
      </c>
      <c r="GU44" s="187">
        <f>IF(ISERROR(VLOOKUP(CR44,Accueil!$V$17:$V$22,1,0)),1,0)</f>
        <v>0</v>
      </c>
      <c r="GV44" s="187">
        <f>IF(ISERROR(VLOOKUP(CS44,Accueil!$V$17:$V$22,1,0)),1,0)</f>
        <v>0</v>
      </c>
      <c r="GW44" s="187">
        <f>IF(ISERROR(VLOOKUP(CT44,Accueil!$V$17:$V$22,1,0)),1,0)</f>
        <v>0</v>
      </c>
      <c r="GX44" s="187">
        <f>IF(ISERROR(VLOOKUP(CU44,Accueil!$V$17:$V$22,1,0)),1,0)</f>
        <v>0</v>
      </c>
      <c r="GY44" s="187">
        <f>IF(ISERROR(VLOOKUP(CV44,Accueil!$V$17:$V$22,1,0)),1,0)</f>
        <v>0</v>
      </c>
      <c r="GZ44" s="187">
        <f>IF(ISERROR(VLOOKUP(CW44,Accueil!$V$17:$V$22,1,0)),1,0)</f>
        <v>0</v>
      </c>
      <c r="HA44" s="187">
        <f>IF(ISERROR(VLOOKUP(CX44,Accueil!$V$17:$V$22,1,0)),1,0)</f>
        <v>0</v>
      </c>
      <c r="HB44" s="187">
        <f>IF(ISERROR(VLOOKUP(CY44,Accueil!$V$17:$V$22,1,0)),1,0)</f>
        <v>0</v>
      </c>
      <c r="HC44" s="187">
        <f>IF(ISERROR(VLOOKUP(CZ44,Accueil!$V$17:$V$22,1,0)),1,0)</f>
        <v>0</v>
      </c>
      <c r="HD44" s="187">
        <f>IF(ISERROR(VLOOKUP(DA44,Accueil!$V$17:$V$22,1,0)),1,0)</f>
        <v>0</v>
      </c>
    </row>
    <row r="45" spans="1:212" ht="12.75" customHeight="1" x14ac:dyDescent="0.25">
      <c r="A45" s="336"/>
      <c r="B45" s="12">
        <v>37</v>
      </c>
      <c r="C45" s="29" t="str">
        <f>IF(Accueil!E49="","",Accueil!E49)</f>
        <v/>
      </c>
      <c r="D45" s="30" t="str">
        <f>IF(Accueil!F49="","",Accueil!F49)</f>
        <v/>
      </c>
      <c r="E45" s="103" t="str">
        <f t="shared" si="2"/>
        <v/>
      </c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12">
        <v>37</v>
      </c>
      <c r="DC45" s="11" t="str">
        <f>IF(D45="","",COUNTIF(F45:DA45,Accueil!$AA$28)&amp;" / "&amp;COUNTIF($F$8:$DA$8,"&gt;0")-(COUNTIF(F45:DA45,Accueil!$AF$26)))</f>
        <v/>
      </c>
      <c r="DD45" s="130" t="str">
        <f>IF(D45="","",COUNTIF(F45:DA45,Accueil!$AA$26))</f>
        <v/>
      </c>
      <c r="DE45" s="130" t="str">
        <f>IF(D45="","",COUNTIF($F$8:$DA$8,"&gt;0")-(COUNTIF(F45:DA45,Accueil!$AF$26)))</f>
        <v/>
      </c>
      <c r="DF45" s="11" t="str">
        <f t="shared" si="3"/>
        <v/>
      </c>
      <c r="DG45" s="32" t="str">
        <f t="shared" si="5"/>
        <v/>
      </c>
      <c r="DH45" s="187">
        <f t="shared" si="4"/>
        <v>0</v>
      </c>
      <c r="DI45" s="187">
        <f>IF(ISERROR(VLOOKUP(F45,Accueil!$V$17:$V$22,1,0)),1,0)</f>
        <v>0</v>
      </c>
      <c r="DJ45" s="187">
        <f>IF(ISERROR(VLOOKUP(G45,Accueil!$V$17:$V$22,1,0)),1,0)</f>
        <v>0</v>
      </c>
      <c r="DK45" s="187">
        <f>IF(ISERROR(VLOOKUP(H45,Accueil!$V$17:$V$22,1,0)),1,0)</f>
        <v>0</v>
      </c>
      <c r="DL45" s="187">
        <f>IF(ISERROR(VLOOKUP(I45,Accueil!$V$17:$V$22,1,0)),1,0)</f>
        <v>0</v>
      </c>
      <c r="DM45" s="187">
        <f>IF(ISERROR(VLOOKUP(J45,Accueil!$V$17:$V$22,1,0)),1,0)</f>
        <v>0</v>
      </c>
      <c r="DN45" s="187">
        <f>IF(ISERROR(VLOOKUP(K45,Accueil!$V$17:$V$22,1,0)),1,0)</f>
        <v>0</v>
      </c>
      <c r="DO45" s="187">
        <f>IF(ISERROR(VLOOKUP(L45,Accueil!$V$17:$V$22,1,0)),1,0)</f>
        <v>0</v>
      </c>
      <c r="DP45" s="187">
        <f>IF(ISERROR(VLOOKUP(M45,Accueil!$V$17:$V$22,1,0)),1,0)</f>
        <v>0</v>
      </c>
      <c r="DQ45" s="187">
        <f>IF(ISERROR(VLOOKUP(N45,Accueil!$V$17:$V$22,1,0)),1,0)</f>
        <v>0</v>
      </c>
      <c r="DR45" s="187">
        <f>IF(ISERROR(VLOOKUP(O45,Accueil!$V$17:$V$22,1,0)),1,0)</f>
        <v>0</v>
      </c>
      <c r="DS45" s="187">
        <f>IF(ISERROR(VLOOKUP(P45,Accueil!$V$17:$V$22,1,0)),1,0)</f>
        <v>0</v>
      </c>
      <c r="DT45" s="187">
        <f>IF(ISERROR(VLOOKUP(Q45,Accueil!$V$17:$V$22,1,0)),1,0)</f>
        <v>0</v>
      </c>
      <c r="DU45" s="187">
        <f>IF(ISERROR(VLOOKUP(R45,Accueil!$V$17:$V$22,1,0)),1,0)</f>
        <v>0</v>
      </c>
      <c r="DV45" s="187">
        <f>IF(ISERROR(VLOOKUP(S45,Accueil!$V$17:$V$22,1,0)),1,0)</f>
        <v>0</v>
      </c>
      <c r="DW45" s="187">
        <f>IF(ISERROR(VLOOKUP(T45,Accueil!$V$17:$V$22,1,0)),1,0)</f>
        <v>0</v>
      </c>
      <c r="DX45" s="187">
        <f>IF(ISERROR(VLOOKUP(U45,Accueil!$V$17:$V$22,1,0)),1,0)</f>
        <v>0</v>
      </c>
      <c r="DY45" s="187">
        <f>IF(ISERROR(VLOOKUP(V45,Accueil!$V$17:$V$22,1,0)),1,0)</f>
        <v>0</v>
      </c>
      <c r="DZ45" s="187">
        <f>IF(ISERROR(VLOOKUP(W45,Accueil!$V$17:$V$22,1,0)),1,0)</f>
        <v>0</v>
      </c>
      <c r="EA45" s="187">
        <f>IF(ISERROR(VLOOKUP(X45,Accueil!$V$17:$V$22,1,0)),1,0)</f>
        <v>0</v>
      </c>
      <c r="EB45" s="187">
        <f>IF(ISERROR(VLOOKUP(Y45,Accueil!$V$17:$V$22,1,0)),1,0)</f>
        <v>0</v>
      </c>
      <c r="EC45" s="187">
        <f>IF(ISERROR(VLOOKUP(Z45,Accueil!$V$17:$V$22,1,0)),1,0)</f>
        <v>0</v>
      </c>
      <c r="ED45" s="187">
        <f>IF(ISERROR(VLOOKUP(AA45,Accueil!$V$17:$V$22,1,0)),1,0)</f>
        <v>0</v>
      </c>
      <c r="EE45" s="187">
        <f>IF(ISERROR(VLOOKUP(AB45,Accueil!$V$17:$V$22,1,0)),1,0)</f>
        <v>0</v>
      </c>
      <c r="EF45" s="187">
        <f>IF(ISERROR(VLOOKUP(AC45,Accueil!$V$17:$V$22,1,0)),1,0)</f>
        <v>0</v>
      </c>
      <c r="EG45" s="187">
        <f>IF(ISERROR(VLOOKUP(AD45,Accueil!$V$17:$V$22,1,0)),1,0)</f>
        <v>0</v>
      </c>
      <c r="EH45" s="187">
        <f>IF(ISERROR(VLOOKUP(AE45,Accueil!$V$17:$V$22,1,0)),1,0)</f>
        <v>0</v>
      </c>
      <c r="EI45" s="187">
        <f>IF(ISERROR(VLOOKUP(AF45,Accueil!$V$17:$V$22,1,0)),1,0)</f>
        <v>0</v>
      </c>
      <c r="EJ45" s="187">
        <f>IF(ISERROR(VLOOKUP(AG45,Accueil!$V$17:$V$22,1,0)),1,0)</f>
        <v>0</v>
      </c>
      <c r="EK45" s="187">
        <f>IF(ISERROR(VLOOKUP(AH45,Accueil!$V$17:$V$22,1,0)),1,0)</f>
        <v>0</v>
      </c>
      <c r="EL45" s="187">
        <f>IF(ISERROR(VLOOKUP(AI45,Accueil!$V$17:$V$22,1,0)),1,0)</f>
        <v>0</v>
      </c>
      <c r="EM45" s="187">
        <f>IF(ISERROR(VLOOKUP(AJ45,Accueil!$V$17:$V$22,1,0)),1,0)</f>
        <v>0</v>
      </c>
      <c r="EN45" s="187">
        <f>IF(ISERROR(VLOOKUP(AK45,Accueil!$V$17:$V$22,1,0)),1,0)</f>
        <v>0</v>
      </c>
      <c r="EO45" s="187">
        <f>IF(ISERROR(VLOOKUP(AL45,Accueil!$V$17:$V$22,1,0)),1,0)</f>
        <v>0</v>
      </c>
      <c r="EP45" s="187">
        <f>IF(ISERROR(VLOOKUP(AM45,Accueil!$V$17:$V$22,1,0)),1,0)</f>
        <v>0</v>
      </c>
      <c r="EQ45" s="187">
        <f>IF(ISERROR(VLOOKUP(AN45,Accueil!$V$17:$V$22,1,0)),1,0)</f>
        <v>0</v>
      </c>
      <c r="ER45" s="187">
        <f>IF(ISERROR(VLOOKUP(AO45,Accueil!$V$17:$V$22,1,0)),1,0)</f>
        <v>0</v>
      </c>
      <c r="ES45" s="187">
        <f>IF(ISERROR(VLOOKUP(AP45,Accueil!$V$17:$V$22,1,0)),1,0)</f>
        <v>0</v>
      </c>
      <c r="ET45" s="187">
        <f>IF(ISERROR(VLOOKUP(AQ45,Accueil!$V$17:$V$22,1,0)),1,0)</f>
        <v>0</v>
      </c>
      <c r="EU45" s="187">
        <f>IF(ISERROR(VLOOKUP(AR45,Accueil!$V$17:$V$22,1,0)),1,0)</f>
        <v>0</v>
      </c>
      <c r="EV45" s="187">
        <f>IF(ISERROR(VLOOKUP(AS45,Accueil!$V$17:$V$22,1,0)),1,0)</f>
        <v>0</v>
      </c>
      <c r="EW45" s="187">
        <f>IF(ISERROR(VLOOKUP(AT45,Accueil!$V$17:$V$22,1,0)),1,0)</f>
        <v>0</v>
      </c>
      <c r="EX45" s="187">
        <f>IF(ISERROR(VLOOKUP(AU45,Accueil!$V$17:$V$22,1,0)),1,0)</f>
        <v>0</v>
      </c>
      <c r="EY45" s="187">
        <f>IF(ISERROR(VLOOKUP(AV45,Accueil!$V$17:$V$22,1,0)),1,0)</f>
        <v>0</v>
      </c>
      <c r="EZ45" s="187">
        <f>IF(ISERROR(VLOOKUP(AW45,Accueil!$V$17:$V$22,1,0)),1,0)</f>
        <v>0</v>
      </c>
      <c r="FA45" s="187">
        <f>IF(ISERROR(VLOOKUP(AX45,Accueil!$V$17:$V$22,1,0)),1,0)</f>
        <v>0</v>
      </c>
      <c r="FB45" s="187">
        <f>IF(ISERROR(VLOOKUP(AY45,Accueil!$V$17:$V$22,1,0)),1,0)</f>
        <v>0</v>
      </c>
      <c r="FC45" s="187">
        <f>IF(ISERROR(VLOOKUP(AZ45,Accueil!$V$17:$V$22,1,0)),1,0)</f>
        <v>0</v>
      </c>
      <c r="FD45" s="187">
        <f>IF(ISERROR(VLOOKUP(BA45,Accueil!$V$17:$V$22,1,0)),1,0)</f>
        <v>0</v>
      </c>
      <c r="FE45" s="187">
        <f>IF(ISERROR(VLOOKUP(BB45,Accueil!$V$17:$V$22,1,0)),1,0)</f>
        <v>0</v>
      </c>
      <c r="FF45" s="187">
        <f>IF(ISERROR(VLOOKUP(BC45,Accueil!$V$17:$V$22,1,0)),1,0)</f>
        <v>0</v>
      </c>
      <c r="FG45" s="187">
        <f>IF(ISERROR(VLOOKUP(BD45,Accueil!$V$17:$V$22,1,0)),1,0)</f>
        <v>0</v>
      </c>
      <c r="FH45" s="187">
        <f>IF(ISERROR(VLOOKUP(BE45,Accueil!$V$17:$V$22,1,0)),1,0)</f>
        <v>0</v>
      </c>
      <c r="FI45" s="187">
        <f>IF(ISERROR(VLOOKUP(BF45,Accueil!$V$17:$V$22,1,0)),1,0)</f>
        <v>0</v>
      </c>
      <c r="FJ45" s="187">
        <f>IF(ISERROR(VLOOKUP(BG45,Accueil!$V$17:$V$22,1,0)),1,0)</f>
        <v>0</v>
      </c>
      <c r="FK45" s="187">
        <f>IF(ISERROR(VLOOKUP(BH45,Accueil!$V$17:$V$22,1,0)),1,0)</f>
        <v>0</v>
      </c>
      <c r="FL45" s="187">
        <f>IF(ISERROR(VLOOKUP(BI45,Accueil!$V$17:$V$22,1,0)),1,0)</f>
        <v>0</v>
      </c>
      <c r="FM45" s="187">
        <f>IF(ISERROR(VLOOKUP(BJ45,Accueil!$V$17:$V$22,1,0)),1,0)</f>
        <v>0</v>
      </c>
      <c r="FN45" s="187">
        <f>IF(ISERROR(VLOOKUP(BK45,Accueil!$V$17:$V$22,1,0)),1,0)</f>
        <v>0</v>
      </c>
      <c r="FO45" s="187">
        <f>IF(ISERROR(VLOOKUP(BL45,Accueil!$V$17:$V$22,1,0)),1,0)</f>
        <v>0</v>
      </c>
      <c r="FP45" s="187">
        <f>IF(ISERROR(VLOOKUP(BM45,Accueil!$V$17:$V$22,1,0)),1,0)</f>
        <v>0</v>
      </c>
      <c r="FQ45" s="187">
        <f>IF(ISERROR(VLOOKUP(BN45,Accueil!$V$17:$V$22,1,0)),1,0)</f>
        <v>0</v>
      </c>
      <c r="FR45" s="187">
        <f>IF(ISERROR(VLOOKUP(BO45,Accueil!$V$17:$V$22,1,0)),1,0)</f>
        <v>0</v>
      </c>
      <c r="FS45" s="187">
        <f>IF(ISERROR(VLOOKUP(BP45,Accueil!$V$17:$V$22,1,0)),1,0)</f>
        <v>0</v>
      </c>
      <c r="FT45" s="187">
        <f>IF(ISERROR(VLOOKUP(BQ45,Accueil!$V$17:$V$22,1,0)),1,0)</f>
        <v>0</v>
      </c>
      <c r="FU45" s="187">
        <f>IF(ISERROR(VLOOKUP(BR45,Accueil!$V$17:$V$22,1,0)),1,0)</f>
        <v>0</v>
      </c>
      <c r="FV45" s="187">
        <f>IF(ISERROR(VLOOKUP(BS45,Accueil!$V$17:$V$22,1,0)),1,0)</f>
        <v>0</v>
      </c>
      <c r="FW45" s="187">
        <f>IF(ISERROR(VLOOKUP(BT45,Accueil!$V$17:$V$22,1,0)),1,0)</f>
        <v>0</v>
      </c>
      <c r="FX45" s="187">
        <f>IF(ISERROR(VLOOKUP(BU45,Accueil!$V$17:$V$22,1,0)),1,0)</f>
        <v>0</v>
      </c>
      <c r="FY45" s="187">
        <f>IF(ISERROR(VLOOKUP(BV45,Accueil!$V$17:$V$22,1,0)),1,0)</f>
        <v>0</v>
      </c>
      <c r="FZ45" s="187">
        <f>IF(ISERROR(VLOOKUP(BW45,Accueil!$V$17:$V$22,1,0)),1,0)</f>
        <v>0</v>
      </c>
      <c r="GA45" s="187">
        <f>IF(ISERROR(VLOOKUP(BX45,Accueil!$V$17:$V$22,1,0)),1,0)</f>
        <v>0</v>
      </c>
      <c r="GB45" s="187">
        <f>IF(ISERROR(VLOOKUP(BY45,Accueil!$V$17:$V$22,1,0)),1,0)</f>
        <v>0</v>
      </c>
      <c r="GC45" s="187">
        <f>IF(ISERROR(VLOOKUP(BZ45,Accueil!$V$17:$V$22,1,0)),1,0)</f>
        <v>0</v>
      </c>
      <c r="GD45" s="187">
        <f>IF(ISERROR(VLOOKUP(CA45,Accueil!$V$17:$V$22,1,0)),1,0)</f>
        <v>0</v>
      </c>
      <c r="GE45" s="187">
        <f>IF(ISERROR(VLOOKUP(CB45,Accueil!$V$17:$V$22,1,0)),1,0)</f>
        <v>0</v>
      </c>
      <c r="GF45" s="187">
        <f>IF(ISERROR(VLOOKUP(CC45,Accueil!$V$17:$V$22,1,0)),1,0)</f>
        <v>0</v>
      </c>
      <c r="GG45" s="187">
        <f>IF(ISERROR(VLOOKUP(CD45,Accueil!$V$17:$V$22,1,0)),1,0)</f>
        <v>0</v>
      </c>
      <c r="GH45" s="187">
        <f>IF(ISERROR(VLOOKUP(CE45,Accueil!$V$17:$V$22,1,0)),1,0)</f>
        <v>0</v>
      </c>
      <c r="GI45" s="187">
        <f>IF(ISERROR(VLOOKUP(CF45,Accueil!$V$17:$V$22,1,0)),1,0)</f>
        <v>0</v>
      </c>
      <c r="GJ45" s="187">
        <f>IF(ISERROR(VLOOKUP(CG45,Accueil!$V$17:$V$22,1,0)),1,0)</f>
        <v>0</v>
      </c>
      <c r="GK45" s="187">
        <f>IF(ISERROR(VLOOKUP(CH45,Accueil!$V$17:$V$22,1,0)),1,0)</f>
        <v>0</v>
      </c>
      <c r="GL45" s="187">
        <f>IF(ISERROR(VLOOKUP(CI45,Accueil!$V$17:$V$22,1,0)),1,0)</f>
        <v>0</v>
      </c>
      <c r="GM45" s="187">
        <f>IF(ISERROR(VLOOKUP(CJ45,Accueil!$V$17:$V$22,1,0)),1,0)</f>
        <v>0</v>
      </c>
      <c r="GN45" s="187">
        <f>IF(ISERROR(VLOOKUP(CK45,Accueil!$V$17:$V$22,1,0)),1,0)</f>
        <v>0</v>
      </c>
      <c r="GO45" s="187">
        <f>IF(ISERROR(VLOOKUP(CL45,Accueil!$V$17:$V$22,1,0)),1,0)</f>
        <v>0</v>
      </c>
      <c r="GP45" s="187">
        <f>IF(ISERROR(VLOOKUP(CM45,Accueil!$V$17:$V$22,1,0)),1,0)</f>
        <v>0</v>
      </c>
      <c r="GQ45" s="187">
        <f>IF(ISERROR(VLOOKUP(CN45,Accueil!$V$17:$V$22,1,0)),1,0)</f>
        <v>0</v>
      </c>
      <c r="GR45" s="187">
        <f>IF(ISERROR(VLOOKUP(CO45,Accueil!$V$17:$V$22,1,0)),1,0)</f>
        <v>0</v>
      </c>
      <c r="GS45" s="187">
        <f>IF(ISERROR(VLOOKUP(CP45,Accueil!$V$17:$V$22,1,0)),1,0)</f>
        <v>0</v>
      </c>
      <c r="GT45" s="187">
        <f>IF(ISERROR(VLOOKUP(CQ45,Accueil!$V$17:$V$22,1,0)),1,0)</f>
        <v>0</v>
      </c>
      <c r="GU45" s="187">
        <f>IF(ISERROR(VLOOKUP(CR45,Accueil!$V$17:$V$22,1,0)),1,0)</f>
        <v>0</v>
      </c>
      <c r="GV45" s="187">
        <f>IF(ISERROR(VLOOKUP(CS45,Accueil!$V$17:$V$22,1,0)),1,0)</f>
        <v>0</v>
      </c>
      <c r="GW45" s="187">
        <f>IF(ISERROR(VLOOKUP(CT45,Accueil!$V$17:$V$22,1,0)),1,0)</f>
        <v>0</v>
      </c>
      <c r="GX45" s="187">
        <f>IF(ISERROR(VLOOKUP(CU45,Accueil!$V$17:$V$22,1,0)),1,0)</f>
        <v>0</v>
      </c>
      <c r="GY45" s="187">
        <f>IF(ISERROR(VLOOKUP(CV45,Accueil!$V$17:$V$22,1,0)),1,0)</f>
        <v>0</v>
      </c>
      <c r="GZ45" s="187">
        <f>IF(ISERROR(VLOOKUP(CW45,Accueil!$V$17:$V$22,1,0)),1,0)</f>
        <v>0</v>
      </c>
      <c r="HA45" s="187">
        <f>IF(ISERROR(VLOOKUP(CX45,Accueil!$V$17:$V$22,1,0)),1,0)</f>
        <v>0</v>
      </c>
      <c r="HB45" s="187">
        <f>IF(ISERROR(VLOOKUP(CY45,Accueil!$V$17:$V$22,1,0)),1,0)</f>
        <v>0</v>
      </c>
      <c r="HC45" s="187">
        <f>IF(ISERROR(VLOOKUP(CZ45,Accueil!$V$17:$V$22,1,0)),1,0)</f>
        <v>0</v>
      </c>
      <c r="HD45" s="187">
        <f>IF(ISERROR(VLOOKUP(DA45,Accueil!$V$17:$V$22,1,0)),1,0)</f>
        <v>0</v>
      </c>
    </row>
    <row r="46" spans="1:212" ht="12.75" customHeight="1" x14ac:dyDescent="0.25">
      <c r="A46" s="336"/>
      <c r="B46" s="12">
        <v>38</v>
      </c>
      <c r="C46" s="29" t="str">
        <f>IF(Accueil!E50="","",Accueil!E50)</f>
        <v/>
      </c>
      <c r="D46" s="30" t="str">
        <f>IF(Accueil!F50="","",Accueil!F50)</f>
        <v/>
      </c>
      <c r="E46" s="103" t="str">
        <f t="shared" si="2"/>
        <v/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12">
        <v>38</v>
      </c>
      <c r="DC46" s="11" t="str">
        <f>IF(D46="","",COUNTIF(F46:DA46,Accueil!$AA$28)&amp;" / "&amp;COUNTIF($F$8:$DA$8,"&gt;0")-(COUNTIF(F46:DA46,Accueil!$AF$26)))</f>
        <v/>
      </c>
      <c r="DD46" s="130" t="str">
        <f>IF(D46="","",COUNTIF(F46:DA46,Accueil!$AA$26))</f>
        <v/>
      </c>
      <c r="DE46" s="130" t="str">
        <f>IF(D46="","",COUNTIF($F$8:$DA$8,"&gt;0")-(COUNTIF(F46:DA46,Accueil!$AF$26)))</f>
        <v/>
      </c>
      <c r="DF46" s="11" t="str">
        <f t="shared" si="3"/>
        <v/>
      </c>
      <c r="DG46" s="32" t="str">
        <f t="shared" si="5"/>
        <v/>
      </c>
      <c r="DH46" s="187">
        <f t="shared" si="4"/>
        <v>0</v>
      </c>
      <c r="DI46" s="187">
        <f>IF(ISERROR(VLOOKUP(F46,Accueil!$V$17:$V$22,1,0)),1,0)</f>
        <v>0</v>
      </c>
      <c r="DJ46" s="187">
        <f>IF(ISERROR(VLOOKUP(G46,Accueil!$V$17:$V$22,1,0)),1,0)</f>
        <v>0</v>
      </c>
      <c r="DK46" s="187">
        <f>IF(ISERROR(VLOOKUP(H46,Accueil!$V$17:$V$22,1,0)),1,0)</f>
        <v>0</v>
      </c>
      <c r="DL46" s="187">
        <f>IF(ISERROR(VLOOKUP(I46,Accueil!$V$17:$V$22,1,0)),1,0)</f>
        <v>0</v>
      </c>
      <c r="DM46" s="187">
        <f>IF(ISERROR(VLOOKUP(J46,Accueil!$V$17:$V$22,1,0)),1,0)</f>
        <v>0</v>
      </c>
      <c r="DN46" s="187">
        <f>IF(ISERROR(VLOOKUP(K46,Accueil!$V$17:$V$22,1,0)),1,0)</f>
        <v>0</v>
      </c>
      <c r="DO46" s="187">
        <f>IF(ISERROR(VLOOKUP(L46,Accueil!$V$17:$V$22,1,0)),1,0)</f>
        <v>0</v>
      </c>
      <c r="DP46" s="187">
        <f>IF(ISERROR(VLOOKUP(M46,Accueil!$V$17:$V$22,1,0)),1,0)</f>
        <v>0</v>
      </c>
      <c r="DQ46" s="187">
        <f>IF(ISERROR(VLOOKUP(N46,Accueil!$V$17:$V$22,1,0)),1,0)</f>
        <v>0</v>
      </c>
      <c r="DR46" s="187">
        <f>IF(ISERROR(VLOOKUP(O46,Accueil!$V$17:$V$22,1,0)),1,0)</f>
        <v>0</v>
      </c>
      <c r="DS46" s="187">
        <f>IF(ISERROR(VLOOKUP(P46,Accueil!$V$17:$V$22,1,0)),1,0)</f>
        <v>0</v>
      </c>
      <c r="DT46" s="187">
        <f>IF(ISERROR(VLOOKUP(Q46,Accueil!$V$17:$V$22,1,0)),1,0)</f>
        <v>0</v>
      </c>
      <c r="DU46" s="187">
        <f>IF(ISERROR(VLOOKUP(R46,Accueil!$V$17:$V$22,1,0)),1,0)</f>
        <v>0</v>
      </c>
      <c r="DV46" s="187">
        <f>IF(ISERROR(VLOOKUP(S46,Accueil!$V$17:$V$22,1,0)),1,0)</f>
        <v>0</v>
      </c>
      <c r="DW46" s="187">
        <f>IF(ISERROR(VLOOKUP(T46,Accueil!$V$17:$V$22,1,0)),1,0)</f>
        <v>0</v>
      </c>
      <c r="DX46" s="187">
        <f>IF(ISERROR(VLOOKUP(U46,Accueil!$V$17:$V$22,1,0)),1,0)</f>
        <v>0</v>
      </c>
      <c r="DY46" s="187">
        <f>IF(ISERROR(VLOOKUP(V46,Accueil!$V$17:$V$22,1,0)),1,0)</f>
        <v>0</v>
      </c>
      <c r="DZ46" s="187">
        <f>IF(ISERROR(VLOOKUP(W46,Accueil!$V$17:$V$22,1,0)),1,0)</f>
        <v>0</v>
      </c>
      <c r="EA46" s="187">
        <f>IF(ISERROR(VLOOKUP(X46,Accueil!$V$17:$V$22,1,0)),1,0)</f>
        <v>0</v>
      </c>
      <c r="EB46" s="187">
        <f>IF(ISERROR(VLOOKUP(Y46,Accueil!$V$17:$V$22,1,0)),1,0)</f>
        <v>0</v>
      </c>
      <c r="EC46" s="187">
        <f>IF(ISERROR(VLOOKUP(Z46,Accueil!$V$17:$V$22,1,0)),1,0)</f>
        <v>0</v>
      </c>
      <c r="ED46" s="187">
        <f>IF(ISERROR(VLOOKUP(AA46,Accueil!$V$17:$V$22,1,0)),1,0)</f>
        <v>0</v>
      </c>
      <c r="EE46" s="187">
        <f>IF(ISERROR(VLOOKUP(AB46,Accueil!$V$17:$V$22,1,0)),1,0)</f>
        <v>0</v>
      </c>
      <c r="EF46" s="187">
        <f>IF(ISERROR(VLOOKUP(AC46,Accueil!$V$17:$V$22,1,0)),1,0)</f>
        <v>0</v>
      </c>
      <c r="EG46" s="187">
        <f>IF(ISERROR(VLOOKUP(AD46,Accueil!$V$17:$V$22,1,0)),1,0)</f>
        <v>0</v>
      </c>
      <c r="EH46" s="187">
        <f>IF(ISERROR(VLOOKUP(AE46,Accueil!$V$17:$V$22,1,0)),1,0)</f>
        <v>0</v>
      </c>
      <c r="EI46" s="187">
        <f>IF(ISERROR(VLOOKUP(AF46,Accueil!$V$17:$V$22,1,0)),1,0)</f>
        <v>0</v>
      </c>
      <c r="EJ46" s="187">
        <f>IF(ISERROR(VLOOKUP(AG46,Accueil!$V$17:$V$22,1,0)),1,0)</f>
        <v>0</v>
      </c>
      <c r="EK46" s="187">
        <f>IF(ISERROR(VLOOKUP(AH46,Accueil!$V$17:$V$22,1,0)),1,0)</f>
        <v>0</v>
      </c>
      <c r="EL46" s="187">
        <f>IF(ISERROR(VLOOKUP(AI46,Accueil!$V$17:$V$22,1,0)),1,0)</f>
        <v>0</v>
      </c>
      <c r="EM46" s="187">
        <f>IF(ISERROR(VLOOKUP(AJ46,Accueil!$V$17:$V$22,1,0)),1,0)</f>
        <v>0</v>
      </c>
      <c r="EN46" s="187">
        <f>IF(ISERROR(VLOOKUP(AK46,Accueil!$V$17:$V$22,1,0)),1,0)</f>
        <v>0</v>
      </c>
      <c r="EO46" s="187">
        <f>IF(ISERROR(VLOOKUP(AL46,Accueil!$V$17:$V$22,1,0)),1,0)</f>
        <v>0</v>
      </c>
      <c r="EP46" s="187">
        <f>IF(ISERROR(VLOOKUP(AM46,Accueil!$V$17:$V$22,1,0)),1,0)</f>
        <v>0</v>
      </c>
      <c r="EQ46" s="187">
        <f>IF(ISERROR(VLOOKUP(AN46,Accueil!$V$17:$V$22,1,0)),1,0)</f>
        <v>0</v>
      </c>
      <c r="ER46" s="187">
        <f>IF(ISERROR(VLOOKUP(AO46,Accueil!$V$17:$V$22,1,0)),1,0)</f>
        <v>0</v>
      </c>
      <c r="ES46" s="187">
        <f>IF(ISERROR(VLOOKUP(AP46,Accueil!$V$17:$V$22,1,0)),1,0)</f>
        <v>0</v>
      </c>
      <c r="ET46" s="187">
        <f>IF(ISERROR(VLOOKUP(AQ46,Accueil!$V$17:$V$22,1,0)),1,0)</f>
        <v>0</v>
      </c>
      <c r="EU46" s="187">
        <f>IF(ISERROR(VLOOKUP(AR46,Accueil!$V$17:$V$22,1,0)),1,0)</f>
        <v>0</v>
      </c>
      <c r="EV46" s="187">
        <f>IF(ISERROR(VLOOKUP(AS46,Accueil!$V$17:$V$22,1,0)),1,0)</f>
        <v>0</v>
      </c>
      <c r="EW46" s="187">
        <f>IF(ISERROR(VLOOKUP(AT46,Accueil!$V$17:$V$22,1,0)),1,0)</f>
        <v>0</v>
      </c>
      <c r="EX46" s="187">
        <f>IF(ISERROR(VLOOKUP(AU46,Accueil!$V$17:$V$22,1,0)),1,0)</f>
        <v>0</v>
      </c>
      <c r="EY46" s="187">
        <f>IF(ISERROR(VLOOKUP(AV46,Accueil!$V$17:$V$22,1,0)),1,0)</f>
        <v>0</v>
      </c>
      <c r="EZ46" s="187">
        <f>IF(ISERROR(VLOOKUP(AW46,Accueil!$V$17:$V$22,1,0)),1,0)</f>
        <v>0</v>
      </c>
      <c r="FA46" s="187">
        <f>IF(ISERROR(VLOOKUP(AX46,Accueil!$V$17:$V$22,1,0)),1,0)</f>
        <v>0</v>
      </c>
      <c r="FB46" s="187">
        <f>IF(ISERROR(VLOOKUP(AY46,Accueil!$V$17:$V$22,1,0)),1,0)</f>
        <v>0</v>
      </c>
      <c r="FC46" s="187">
        <f>IF(ISERROR(VLOOKUP(AZ46,Accueil!$V$17:$V$22,1,0)),1,0)</f>
        <v>0</v>
      </c>
      <c r="FD46" s="187">
        <f>IF(ISERROR(VLOOKUP(BA46,Accueil!$V$17:$V$22,1,0)),1,0)</f>
        <v>0</v>
      </c>
      <c r="FE46" s="187">
        <f>IF(ISERROR(VLOOKUP(BB46,Accueil!$V$17:$V$22,1,0)),1,0)</f>
        <v>0</v>
      </c>
      <c r="FF46" s="187">
        <f>IF(ISERROR(VLOOKUP(BC46,Accueil!$V$17:$V$22,1,0)),1,0)</f>
        <v>0</v>
      </c>
      <c r="FG46" s="187">
        <f>IF(ISERROR(VLOOKUP(BD46,Accueil!$V$17:$V$22,1,0)),1,0)</f>
        <v>0</v>
      </c>
      <c r="FH46" s="187">
        <f>IF(ISERROR(VLOOKUP(BE46,Accueil!$V$17:$V$22,1,0)),1,0)</f>
        <v>0</v>
      </c>
      <c r="FI46" s="187">
        <f>IF(ISERROR(VLOOKUP(BF46,Accueil!$V$17:$V$22,1,0)),1,0)</f>
        <v>0</v>
      </c>
      <c r="FJ46" s="187">
        <f>IF(ISERROR(VLOOKUP(BG46,Accueil!$V$17:$V$22,1,0)),1,0)</f>
        <v>0</v>
      </c>
      <c r="FK46" s="187">
        <f>IF(ISERROR(VLOOKUP(BH46,Accueil!$V$17:$V$22,1,0)),1,0)</f>
        <v>0</v>
      </c>
      <c r="FL46" s="187">
        <f>IF(ISERROR(VLOOKUP(BI46,Accueil!$V$17:$V$22,1,0)),1,0)</f>
        <v>0</v>
      </c>
      <c r="FM46" s="187">
        <f>IF(ISERROR(VLOOKUP(BJ46,Accueil!$V$17:$V$22,1,0)),1,0)</f>
        <v>0</v>
      </c>
      <c r="FN46" s="187">
        <f>IF(ISERROR(VLOOKUP(BK46,Accueil!$V$17:$V$22,1,0)),1,0)</f>
        <v>0</v>
      </c>
      <c r="FO46" s="187">
        <f>IF(ISERROR(VLOOKUP(BL46,Accueil!$V$17:$V$22,1,0)),1,0)</f>
        <v>0</v>
      </c>
      <c r="FP46" s="187">
        <f>IF(ISERROR(VLOOKUP(BM46,Accueil!$V$17:$V$22,1,0)),1,0)</f>
        <v>0</v>
      </c>
      <c r="FQ46" s="187">
        <f>IF(ISERROR(VLOOKUP(BN46,Accueil!$V$17:$V$22,1,0)),1,0)</f>
        <v>0</v>
      </c>
      <c r="FR46" s="187">
        <f>IF(ISERROR(VLOOKUP(BO46,Accueil!$V$17:$V$22,1,0)),1,0)</f>
        <v>0</v>
      </c>
      <c r="FS46" s="187">
        <f>IF(ISERROR(VLOOKUP(BP46,Accueil!$V$17:$V$22,1,0)),1,0)</f>
        <v>0</v>
      </c>
      <c r="FT46" s="187">
        <f>IF(ISERROR(VLOOKUP(BQ46,Accueil!$V$17:$V$22,1,0)),1,0)</f>
        <v>0</v>
      </c>
      <c r="FU46" s="187">
        <f>IF(ISERROR(VLOOKUP(BR46,Accueil!$V$17:$V$22,1,0)),1,0)</f>
        <v>0</v>
      </c>
      <c r="FV46" s="187">
        <f>IF(ISERROR(VLOOKUP(BS46,Accueil!$V$17:$V$22,1,0)),1,0)</f>
        <v>0</v>
      </c>
      <c r="FW46" s="187">
        <f>IF(ISERROR(VLOOKUP(BT46,Accueil!$V$17:$V$22,1,0)),1,0)</f>
        <v>0</v>
      </c>
      <c r="FX46" s="187">
        <f>IF(ISERROR(VLOOKUP(BU46,Accueil!$V$17:$V$22,1,0)),1,0)</f>
        <v>0</v>
      </c>
      <c r="FY46" s="187">
        <f>IF(ISERROR(VLOOKUP(BV46,Accueil!$V$17:$V$22,1,0)),1,0)</f>
        <v>0</v>
      </c>
      <c r="FZ46" s="187">
        <f>IF(ISERROR(VLOOKUP(BW46,Accueil!$V$17:$V$22,1,0)),1,0)</f>
        <v>0</v>
      </c>
      <c r="GA46" s="187">
        <f>IF(ISERROR(VLOOKUP(BX46,Accueil!$V$17:$V$22,1,0)),1,0)</f>
        <v>0</v>
      </c>
      <c r="GB46" s="187">
        <f>IF(ISERROR(VLOOKUP(BY46,Accueil!$V$17:$V$22,1,0)),1,0)</f>
        <v>0</v>
      </c>
      <c r="GC46" s="187">
        <f>IF(ISERROR(VLOOKUP(BZ46,Accueil!$V$17:$V$22,1,0)),1,0)</f>
        <v>0</v>
      </c>
      <c r="GD46" s="187">
        <f>IF(ISERROR(VLOOKUP(CA46,Accueil!$V$17:$V$22,1,0)),1,0)</f>
        <v>0</v>
      </c>
      <c r="GE46" s="187">
        <f>IF(ISERROR(VLOOKUP(CB46,Accueil!$V$17:$V$22,1,0)),1,0)</f>
        <v>0</v>
      </c>
      <c r="GF46" s="187">
        <f>IF(ISERROR(VLOOKUP(CC46,Accueil!$V$17:$V$22,1,0)),1,0)</f>
        <v>0</v>
      </c>
      <c r="GG46" s="187">
        <f>IF(ISERROR(VLOOKUP(CD46,Accueil!$V$17:$V$22,1,0)),1,0)</f>
        <v>0</v>
      </c>
      <c r="GH46" s="187">
        <f>IF(ISERROR(VLOOKUP(CE46,Accueil!$V$17:$V$22,1,0)),1,0)</f>
        <v>0</v>
      </c>
      <c r="GI46" s="187">
        <f>IF(ISERROR(VLOOKUP(CF46,Accueil!$V$17:$V$22,1,0)),1,0)</f>
        <v>0</v>
      </c>
      <c r="GJ46" s="187">
        <f>IF(ISERROR(VLOOKUP(CG46,Accueil!$V$17:$V$22,1,0)),1,0)</f>
        <v>0</v>
      </c>
      <c r="GK46" s="187">
        <f>IF(ISERROR(VLOOKUP(CH46,Accueil!$V$17:$V$22,1,0)),1,0)</f>
        <v>0</v>
      </c>
      <c r="GL46" s="187">
        <f>IF(ISERROR(VLOOKUP(CI46,Accueil!$V$17:$V$22,1,0)),1,0)</f>
        <v>0</v>
      </c>
      <c r="GM46" s="187">
        <f>IF(ISERROR(VLOOKUP(CJ46,Accueil!$V$17:$V$22,1,0)),1,0)</f>
        <v>0</v>
      </c>
      <c r="GN46" s="187">
        <f>IF(ISERROR(VLOOKUP(CK46,Accueil!$V$17:$V$22,1,0)),1,0)</f>
        <v>0</v>
      </c>
      <c r="GO46" s="187">
        <f>IF(ISERROR(VLOOKUP(CL46,Accueil!$V$17:$V$22,1,0)),1,0)</f>
        <v>0</v>
      </c>
      <c r="GP46" s="187">
        <f>IF(ISERROR(VLOOKUP(CM46,Accueil!$V$17:$V$22,1,0)),1,0)</f>
        <v>0</v>
      </c>
      <c r="GQ46" s="187">
        <f>IF(ISERROR(VLOOKUP(CN46,Accueil!$V$17:$V$22,1,0)),1,0)</f>
        <v>0</v>
      </c>
      <c r="GR46" s="187">
        <f>IF(ISERROR(VLOOKUP(CO46,Accueil!$V$17:$V$22,1,0)),1,0)</f>
        <v>0</v>
      </c>
      <c r="GS46" s="187">
        <f>IF(ISERROR(VLOOKUP(CP46,Accueil!$V$17:$V$22,1,0)),1,0)</f>
        <v>0</v>
      </c>
      <c r="GT46" s="187">
        <f>IF(ISERROR(VLOOKUP(CQ46,Accueil!$V$17:$V$22,1,0)),1,0)</f>
        <v>0</v>
      </c>
      <c r="GU46" s="187">
        <f>IF(ISERROR(VLOOKUP(CR46,Accueil!$V$17:$V$22,1,0)),1,0)</f>
        <v>0</v>
      </c>
      <c r="GV46" s="187">
        <f>IF(ISERROR(VLOOKUP(CS46,Accueil!$V$17:$V$22,1,0)),1,0)</f>
        <v>0</v>
      </c>
      <c r="GW46" s="187">
        <f>IF(ISERROR(VLOOKUP(CT46,Accueil!$V$17:$V$22,1,0)),1,0)</f>
        <v>0</v>
      </c>
      <c r="GX46" s="187">
        <f>IF(ISERROR(VLOOKUP(CU46,Accueil!$V$17:$V$22,1,0)),1,0)</f>
        <v>0</v>
      </c>
      <c r="GY46" s="187">
        <f>IF(ISERROR(VLOOKUP(CV46,Accueil!$V$17:$V$22,1,0)),1,0)</f>
        <v>0</v>
      </c>
      <c r="GZ46" s="187">
        <f>IF(ISERROR(VLOOKUP(CW46,Accueil!$V$17:$V$22,1,0)),1,0)</f>
        <v>0</v>
      </c>
      <c r="HA46" s="187">
        <f>IF(ISERROR(VLOOKUP(CX46,Accueil!$V$17:$V$22,1,0)),1,0)</f>
        <v>0</v>
      </c>
      <c r="HB46" s="187">
        <f>IF(ISERROR(VLOOKUP(CY46,Accueil!$V$17:$V$22,1,0)),1,0)</f>
        <v>0</v>
      </c>
      <c r="HC46" s="187">
        <f>IF(ISERROR(VLOOKUP(CZ46,Accueil!$V$17:$V$22,1,0)),1,0)</f>
        <v>0</v>
      </c>
      <c r="HD46" s="187">
        <f>IF(ISERROR(VLOOKUP(DA46,Accueil!$V$17:$V$22,1,0)),1,0)</f>
        <v>0</v>
      </c>
    </row>
    <row r="47" spans="1:212" ht="12.75" customHeight="1" x14ac:dyDescent="0.25">
      <c r="A47" s="336"/>
      <c r="B47" s="12">
        <v>39</v>
      </c>
      <c r="C47" s="29" t="str">
        <f>IF(Accueil!E51="","",Accueil!E51)</f>
        <v/>
      </c>
      <c r="D47" s="30" t="str">
        <f>IF(Accueil!F51="","",Accueil!F51)</f>
        <v/>
      </c>
      <c r="E47" s="103" t="str">
        <f t="shared" si="2"/>
        <v/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12">
        <v>39</v>
      </c>
      <c r="DC47" s="11" t="str">
        <f>IF(D47="","",COUNTIF(F47:DA47,Accueil!$AA$28)&amp;" / "&amp;COUNTIF($F$8:$DA$8,"&gt;0")-(COUNTIF(F47:DA47,Accueil!$AF$26)))</f>
        <v/>
      </c>
      <c r="DD47" s="130" t="str">
        <f>IF(D47="","",COUNTIF(F47:DA47,Accueil!$AA$26))</f>
        <v/>
      </c>
      <c r="DE47" s="130" t="str">
        <f>IF(D47="","",COUNTIF($F$8:$DA$8,"&gt;0")-(COUNTIF(F47:DA47,Accueil!$AF$26)))</f>
        <v/>
      </c>
      <c r="DF47" s="11" t="str">
        <f t="shared" si="3"/>
        <v/>
      </c>
      <c r="DG47" s="32" t="str">
        <f t="shared" si="5"/>
        <v/>
      </c>
      <c r="DH47" s="187">
        <f t="shared" si="4"/>
        <v>0</v>
      </c>
      <c r="DI47" s="187">
        <f>IF(ISERROR(VLOOKUP(F47,Accueil!$V$17:$V$22,1,0)),1,0)</f>
        <v>0</v>
      </c>
      <c r="DJ47" s="187">
        <f>IF(ISERROR(VLOOKUP(G47,Accueil!$V$17:$V$22,1,0)),1,0)</f>
        <v>0</v>
      </c>
      <c r="DK47" s="187">
        <f>IF(ISERROR(VLOOKUP(H47,Accueil!$V$17:$V$22,1,0)),1,0)</f>
        <v>0</v>
      </c>
      <c r="DL47" s="187">
        <f>IF(ISERROR(VLOOKUP(I47,Accueil!$V$17:$V$22,1,0)),1,0)</f>
        <v>0</v>
      </c>
      <c r="DM47" s="187">
        <f>IF(ISERROR(VLOOKUP(J47,Accueil!$V$17:$V$22,1,0)),1,0)</f>
        <v>0</v>
      </c>
      <c r="DN47" s="187">
        <f>IF(ISERROR(VLOOKUP(K47,Accueil!$V$17:$V$22,1,0)),1,0)</f>
        <v>0</v>
      </c>
      <c r="DO47" s="187">
        <f>IF(ISERROR(VLOOKUP(L47,Accueil!$V$17:$V$22,1,0)),1,0)</f>
        <v>0</v>
      </c>
      <c r="DP47" s="187">
        <f>IF(ISERROR(VLOOKUP(M47,Accueil!$V$17:$V$22,1,0)),1,0)</f>
        <v>0</v>
      </c>
      <c r="DQ47" s="187">
        <f>IF(ISERROR(VLOOKUP(N47,Accueil!$V$17:$V$22,1,0)),1,0)</f>
        <v>0</v>
      </c>
      <c r="DR47" s="187">
        <f>IF(ISERROR(VLOOKUP(O47,Accueil!$V$17:$V$22,1,0)),1,0)</f>
        <v>0</v>
      </c>
      <c r="DS47" s="187">
        <f>IF(ISERROR(VLOOKUP(P47,Accueil!$V$17:$V$22,1,0)),1,0)</f>
        <v>0</v>
      </c>
      <c r="DT47" s="187">
        <f>IF(ISERROR(VLOOKUP(Q47,Accueil!$V$17:$V$22,1,0)),1,0)</f>
        <v>0</v>
      </c>
      <c r="DU47" s="187">
        <f>IF(ISERROR(VLOOKUP(R47,Accueil!$V$17:$V$22,1,0)),1,0)</f>
        <v>0</v>
      </c>
      <c r="DV47" s="187">
        <f>IF(ISERROR(VLOOKUP(S47,Accueil!$V$17:$V$22,1,0)),1,0)</f>
        <v>0</v>
      </c>
      <c r="DW47" s="187">
        <f>IF(ISERROR(VLOOKUP(T47,Accueil!$V$17:$V$22,1,0)),1,0)</f>
        <v>0</v>
      </c>
      <c r="DX47" s="187">
        <f>IF(ISERROR(VLOOKUP(U47,Accueil!$V$17:$V$22,1,0)),1,0)</f>
        <v>0</v>
      </c>
      <c r="DY47" s="187">
        <f>IF(ISERROR(VLOOKUP(V47,Accueil!$V$17:$V$22,1,0)),1,0)</f>
        <v>0</v>
      </c>
      <c r="DZ47" s="187">
        <f>IF(ISERROR(VLOOKUP(W47,Accueil!$V$17:$V$22,1,0)),1,0)</f>
        <v>0</v>
      </c>
      <c r="EA47" s="187">
        <f>IF(ISERROR(VLOOKUP(X47,Accueil!$V$17:$V$22,1,0)),1,0)</f>
        <v>0</v>
      </c>
      <c r="EB47" s="187">
        <f>IF(ISERROR(VLOOKUP(Y47,Accueil!$V$17:$V$22,1,0)),1,0)</f>
        <v>0</v>
      </c>
      <c r="EC47" s="187">
        <f>IF(ISERROR(VLOOKUP(Z47,Accueil!$V$17:$V$22,1,0)),1,0)</f>
        <v>0</v>
      </c>
      <c r="ED47" s="187">
        <f>IF(ISERROR(VLOOKUP(AA47,Accueil!$V$17:$V$22,1,0)),1,0)</f>
        <v>0</v>
      </c>
      <c r="EE47" s="187">
        <f>IF(ISERROR(VLOOKUP(AB47,Accueil!$V$17:$V$22,1,0)),1,0)</f>
        <v>0</v>
      </c>
      <c r="EF47" s="187">
        <f>IF(ISERROR(VLOOKUP(AC47,Accueil!$V$17:$V$22,1,0)),1,0)</f>
        <v>0</v>
      </c>
      <c r="EG47" s="187">
        <f>IF(ISERROR(VLOOKUP(AD47,Accueil!$V$17:$V$22,1,0)),1,0)</f>
        <v>0</v>
      </c>
      <c r="EH47" s="187">
        <f>IF(ISERROR(VLOOKUP(AE47,Accueil!$V$17:$V$22,1,0)),1,0)</f>
        <v>0</v>
      </c>
      <c r="EI47" s="187">
        <f>IF(ISERROR(VLOOKUP(AF47,Accueil!$V$17:$V$22,1,0)),1,0)</f>
        <v>0</v>
      </c>
      <c r="EJ47" s="187">
        <f>IF(ISERROR(VLOOKUP(AG47,Accueil!$V$17:$V$22,1,0)),1,0)</f>
        <v>0</v>
      </c>
      <c r="EK47" s="187">
        <f>IF(ISERROR(VLOOKUP(AH47,Accueil!$V$17:$V$22,1,0)),1,0)</f>
        <v>0</v>
      </c>
      <c r="EL47" s="187">
        <f>IF(ISERROR(VLOOKUP(AI47,Accueil!$V$17:$V$22,1,0)),1,0)</f>
        <v>0</v>
      </c>
      <c r="EM47" s="187">
        <f>IF(ISERROR(VLOOKUP(AJ47,Accueil!$V$17:$V$22,1,0)),1,0)</f>
        <v>0</v>
      </c>
      <c r="EN47" s="187">
        <f>IF(ISERROR(VLOOKUP(AK47,Accueil!$V$17:$V$22,1,0)),1,0)</f>
        <v>0</v>
      </c>
      <c r="EO47" s="187">
        <f>IF(ISERROR(VLOOKUP(AL47,Accueil!$V$17:$V$22,1,0)),1,0)</f>
        <v>0</v>
      </c>
      <c r="EP47" s="187">
        <f>IF(ISERROR(VLOOKUP(AM47,Accueil!$V$17:$V$22,1,0)),1,0)</f>
        <v>0</v>
      </c>
      <c r="EQ47" s="187">
        <f>IF(ISERROR(VLOOKUP(AN47,Accueil!$V$17:$V$22,1,0)),1,0)</f>
        <v>0</v>
      </c>
      <c r="ER47" s="187">
        <f>IF(ISERROR(VLOOKUP(AO47,Accueil!$V$17:$V$22,1,0)),1,0)</f>
        <v>0</v>
      </c>
      <c r="ES47" s="187">
        <f>IF(ISERROR(VLOOKUP(AP47,Accueil!$V$17:$V$22,1,0)),1,0)</f>
        <v>0</v>
      </c>
      <c r="ET47" s="187">
        <f>IF(ISERROR(VLOOKUP(AQ47,Accueil!$V$17:$V$22,1,0)),1,0)</f>
        <v>0</v>
      </c>
      <c r="EU47" s="187">
        <f>IF(ISERROR(VLOOKUP(AR47,Accueil!$V$17:$V$22,1,0)),1,0)</f>
        <v>0</v>
      </c>
      <c r="EV47" s="187">
        <f>IF(ISERROR(VLOOKUP(AS47,Accueil!$V$17:$V$22,1,0)),1,0)</f>
        <v>0</v>
      </c>
      <c r="EW47" s="187">
        <f>IF(ISERROR(VLOOKUP(AT47,Accueil!$V$17:$V$22,1,0)),1,0)</f>
        <v>0</v>
      </c>
      <c r="EX47" s="187">
        <f>IF(ISERROR(VLOOKUP(AU47,Accueil!$V$17:$V$22,1,0)),1,0)</f>
        <v>0</v>
      </c>
      <c r="EY47" s="187">
        <f>IF(ISERROR(VLOOKUP(AV47,Accueil!$V$17:$V$22,1,0)),1,0)</f>
        <v>0</v>
      </c>
      <c r="EZ47" s="187">
        <f>IF(ISERROR(VLOOKUP(AW47,Accueil!$V$17:$V$22,1,0)),1,0)</f>
        <v>0</v>
      </c>
      <c r="FA47" s="187">
        <f>IF(ISERROR(VLOOKUP(AX47,Accueil!$V$17:$V$22,1,0)),1,0)</f>
        <v>0</v>
      </c>
      <c r="FB47" s="187">
        <f>IF(ISERROR(VLOOKUP(AY47,Accueil!$V$17:$V$22,1,0)),1,0)</f>
        <v>0</v>
      </c>
      <c r="FC47" s="187">
        <f>IF(ISERROR(VLOOKUP(AZ47,Accueil!$V$17:$V$22,1,0)),1,0)</f>
        <v>0</v>
      </c>
      <c r="FD47" s="187">
        <f>IF(ISERROR(VLOOKUP(BA47,Accueil!$V$17:$V$22,1,0)),1,0)</f>
        <v>0</v>
      </c>
      <c r="FE47" s="187">
        <f>IF(ISERROR(VLOOKUP(BB47,Accueil!$V$17:$V$22,1,0)),1,0)</f>
        <v>0</v>
      </c>
      <c r="FF47" s="187">
        <f>IF(ISERROR(VLOOKUP(BC47,Accueil!$V$17:$V$22,1,0)),1,0)</f>
        <v>0</v>
      </c>
      <c r="FG47" s="187">
        <f>IF(ISERROR(VLOOKUP(BD47,Accueil!$V$17:$V$22,1,0)),1,0)</f>
        <v>0</v>
      </c>
      <c r="FH47" s="187">
        <f>IF(ISERROR(VLOOKUP(BE47,Accueil!$V$17:$V$22,1,0)),1,0)</f>
        <v>0</v>
      </c>
      <c r="FI47" s="187">
        <f>IF(ISERROR(VLOOKUP(BF47,Accueil!$V$17:$V$22,1,0)),1,0)</f>
        <v>0</v>
      </c>
      <c r="FJ47" s="187">
        <f>IF(ISERROR(VLOOKUP(BG47,Accueil!$V$17:$V$22,1,0)),1,0)</f>
        <v>0</v>
      </c>
      <c r="FK47" s="187">
        <f>IF(ISERROR(VLOOKUP(BH47,Accueil!$V$17:$V$22,1,0)),1,0)</f>
        <v>0</v>
      </c>
      <c r="FL47" s="187">
        <f>IF(ISERROR(VLOOKUP(BI47,Accueil!$V$17:$V$22,1,0)),1,0)</f>
        <v>0</v>
      </c>
      <c r="FM47" s="187">
        <f>IF(ISERROR(VLOOKUP(BJ47,Accueil!$V$17:$V$22,1,0)),1,0)</f>
        <v>0</v>
      </c>
      <c r="FN47" s="187">
        <f>IF(ISERROR(VLOOKUP(BK47,Accueil!$V$17:$V$22,1,0)),1,0)</f>
        <v>0</v>
      </c>
      <c r="FO47" s="187">
        <f>IF(ISERROR(VLOOKUP(BL47,Accueil!$V$17:$V$22,1,0)),1,0)</f>
        <v>0</v>
      </c>
      <c r="FP47" s="187">
        <f>IF(ISERROR(VLOOKUP(BM47,Accueil!$V$17:$V$22,1,0)),1,0)</f>
        <v>0</v>
      </c>
      <c r="FQ47" s="187">
        <f>IF(ISERROR(VLOOKUP(BN47,Accueil!$V$17:$V$22,1,0)),1,0)</f>
        <v>0</v>
      </c>
      <c r="FR47" s="187">
        <f>IF(ISERROR(VLOOKUP(BO47,Accueil!$V$17:$V$22,1,0)),1,0)</f>
        <v>0</v>
      </c>
      <c r="FS47" s="187">
        <f>IF(ISERROR(VLOOKUP(BP47,Accueil!$V$17:$V$22,1,0)),1,0)</f>
        <v>0</v>
      </c>
      <c r="FT47" s="187">
        <f>IF(ISERROR(VLOOKUP(BQ47,Accueil!$V$17:$V$22,1,0)),1,0)</f>
        <v>0</v>
      </c>
      <c r="FU47" s="187">
        <f>IF(ISERROR(VLOOKUP(BR47,Accueil!$V$17:$V$22,1,0)),1,0)</f>
        <v>0</v>
      </c>
      <c r="FV47" s="187">
        <f>IF(ISERROR(VLOOKUP(BS47,Accueil!$V$17:$V$22,1,0)),1,0)</f>
        <v>0</v>
      </c>
      <c r="FW47" s="187">
        <f>IF(ISERROR(VLOOKUP(BT47,Accueil!$V$17:$V$22,1,0)),1,0)</f>
        <v>0</v>
      </c>
      <c r="FX47" s="187">
        <f>IF(ISERROR(VLOOKUP(BU47,Accueil!$V$17:$V$22,1,0)),1,0)</f>
        <v>0</v>
      </c>
      <c r="FY47" s="187">
        <f>IF(ISERROR(VLOOKUP(BV47,Accueil!$V$17:$V$22,1,0)),1,0)</f>
        <v>0</v>
      </c>
      <c r="FZ47" s="187">
        <f>IF(ISERROR(VLOOKUP(BW47,Accueil!$V$17:$V$22,1,0)),1,0)</f>
        <v>0</v>
      </c>
      <c r="GA47" s="187">
        <f>IF(ISERROR(VLOOKUP(BX47,Accueil!$V$17:$V$22,1,0)),1,0)</f>
        <v>0</v>
      </c>
      <c r="GB47" s="187">
        <f>IF(ISERROR(VLOOKUP(BY47,Accueil!$V$17:$V$22,1,0)),1,0)</f>
        <v>0</v>
      </c>
      <c r="GC47" s="187">
        <f>IF(ISERROR(VLOOKUP(BZ47,Accueil!$V$17:$V$22,1,0)),1,0)</f>
        <v>0</v>
      </c>
      <c r="GD47" s="187">
        <f>IF(ISERROR(VLOOKUP(CA47,Accueil!$V$17:$V$22,1,0)),1,0)</f>
        <v>0</v>
      </c>
      <c r="GE47" s="187">
        <f>IF(ISERROR(VLOOKUP(CB47,Accueil!$V$17:$V$22,1,0)),1,0)</f>
        <v>0</v>
      </c>
      <c r="GF47" s="187">
        <f>IF(ISERROR(VLOOKUP(CC47,Accueil!$V$17:$V$22,1,0)),1,0)</f>
        <v>0</v>
      </c>
      <c r="GG47" s="187">
        <f>IF(ISERROR(VLOOKUP(CD47,Accueil!$V$17:$V$22,1,0)),1,0)</f>
        <v>0</v>
      </c>
      <c r="GH47" s="187">
        <f>IF(ISERROR(VLOOKUP(CE47,Accueil!$V$17:$V$22,1,0)),1,0)</f>
        <v>0</v>
      </c>
      <c r="GI47" s="187">
        <f>IF(ISERROR(VLOOKUP(CF47,Accueil!$V$17:$V$22,1,0)),1,0)</f>
        <v>0</v>
      </c>
      <c r="GJ47" s="187">
        <f>IF(ISERROR(VLOOKUP(CG47,Accueil!$V$17:$V$22,1,0)),1,0)</f>
        <v>0</v>
      </c>
      <c r="GK47" s="187">
        <f>IF(ISERROR(VLOOKUP(CH47,Accueil!$V$17:$V$22,1,0)),1,0)</f>
        <v>0</v>
      </c>
      <c r="GL47" s="187">
        <f>IF(ISERROR(VLOOKUP(CI47,Accueil!$V$17:$V$22,1,0)),1,0)</f>
        <v>0</v>
      </c>
      <c r="GM47" s="187">
        <f>IF(ISERROR(VLOOKUP(CJ47,Accueil!$V$17:$V$22,1,0)),1,0)</f>
        <v>0</v>
      </c>
      <c r="GN47" s="187">
        <f>IF(ISERROR(VLOOKUP(CK47,Accueil!$V$17:$V$22,1,0)),1,0)</f>
        <v>0</v>
      </c>
      <c r="GO47" s="187">
        <f>IF(ISERROR(VLOOKUP(CL47,Accueil!$V$17:$V$22,1,0)),1,0)</f>
        <v>0</v>
      </c>
      <c r="GP47" s="187">
        <f>IF(ISERROR(VLOOKUP(CM47,Accueil!$V$17:$V$22,1,0)),1,0)</f>
        <v>0</v>
      </c>
      <c r="GQ47" s="187">
        <f>IF(ISERROR(VLOOKUP(CN47,Accueil!$V$17:$V$22,1,0)),1,0)</f>
        <v>0</v>
      </c>
      <c r="GR47" s="187">
        <f>IF(ISERROR(VLOOKUP(CO47,Accueil!$V$17:$V$22,1,0)),1,0)</f>
        <v>0</v>
      </c>
      <c r="GS47" s="187">
        <f>IF(ISERROR(VLOOKUP(CP47,Accueil!$V$17:$V$22,1,0)),1,0)</f>
        <v>0</v>
      </c>
      <c r="GT47" s="187">
        <f>IF(ISERROR(VLOOKUP(CQ47,Accueil!$V$17:$V$22,1,0)),1,0)</f>
        <v>0</v>
      </c>
      <c r="GU47" s="187">
        <f>IF(ISERROR(VLOOKUP(CR47,Accueil!$V$17:$V$22,1,0)),1,0)</f>
        <v>0</v>
      </c>
      <c r="GV47" s="187">
        <f>IF(ISERROR(VLOOKUP(CS47,Accueil!$V$17:$V$22,1,0)),1,0)</f>
        <v>0</v>
      </c>
      <c r="GW47" s="187">
        <f>IF(ISERROR(VLOOKUP(CT47,Accueil!$V$17:$V$22,1,0)),1,0)</f>
        <v>0</v>
      </c>
      <c r="GX47" s="187">
        <f>IF(ISERROR(VLOOKUP(CU47,Accueil!$V$17:$V$22,1,0)),1,0)</f>
        <v>0</v>
      </c>
      <c r="GY47" s="187">
        <f>IF(ISERROR(VLOOKUP(CV47,Accueil!$V$17:$V$22,1,0)),1,0)</f>
        <v>0</v>
      </c>
      <c r="GZ47" s="187">
        <f>IF(ISERROR(VLOOKUP(CW47,Accueil!$V$17:$V$22,1,0)),1,0)</f>
        <v>0</v>
      </c>
      <c r="HA47" s="187">
        <f>IF(ISERROR(VLOOKUP(CX47,Accueil!$V$17:$V$22,1,0)),1,0)</f>
        <v>0</v>
      </c>
      <c r="HB47" s="187">
        <f>IF(ISERROR(VLOOKUP(CY47,Accueil!$V$17:$V$22,1,0)),1,0)</f>
        <v>0</v>
      </c>
      <c r="HC47" s="187">
        <f>IF(ISERROR(VLOOKUP(CZ47,Accueil!$V$17:$V$22,1,0)),1,0)</f>
        <v>0</v>
      </c>
      <c r="HD47" s="187">
        <f>IF(ISERROR(VLOOKUP(DA47,Accueil!$V$17:$V$22,1,0)),1,0)</f>
        <v>0</v>
      </c>
    </row>
    <row r="48" spans="1:212" ht="12.75" customHeight="1" x14ac:dyDescent="0.25">
      <c r="A48" s="337"/>
      <c r="B48" s="12">
        <v>40</v>
      </c>
      <c r="C48" s="29" t="str">
        <f>IF(Accueil!E52="","",Accueil!E52)</f>
        <v/>
      </c>
      <c r="D48" s="30" t="str">
        <f>IF(Accueil!F52="","",Accueil!F52)</f>
        <v/>
      </c>
      <c r="E48" s="103" t="str">
        <f t="shared" si="2"/>
        <v/>
      </c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98"/>
      <c r="Z48" s="201"/>
      <c r="AA48" s="201"/>
      <c r="AB48" s="201"/>
      <c r="AC48" s="201"/>
      <c r="AD48" s="201"/>
      <c r="AE48" s="201"/>
      <c r="AF48" s="298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12">
        <v>40</v>
      </c>
      <c r="DC48" s="11" t="str">
        <f>IF(D48="","",COUNTIF(F48:DA48,Accueil!$AA$28)&amp;" / "&amp;COUNTIF($F$8:$DA$8,"&gt;0")-(COUNTIF(F48:DA48,Accueil!$AF$26)))</f>
        <v/>
      </c>
      <c r="DD48" s="130" t="str">
        <f>IF(D48="","",COUNTIF(F48:DA48,Accueil!$AA$26))</f>
        <v/>
      </c>
      <c r="DE48" s="130" t="str">
        <f>IF(D48="","",COUNTIF($F$8:$DA$8,"&gt;0")-(COUNTIF(F48:DA48,Accueil!$AF$26)))</f>
        <v/>
      </c>
      <c r="DF48" s="11" t="str">
        <f t="shared" si="3"/>
        <v/>
      </c>
      <c r="DG48" s="32" t="str">
        <f t="shared" si="5"/>
        <v/>
      </c>
      <c r="DH48" s="187">
        <f t="shared" si="4"/>
        <v>0</v>
      </c>
      <c r="DI48" s="187">
        <f>IF(ISERROR(VLOOKUP(F48,Accueil!$V$17:$V$22,1,0)),1,0)</f>
        <v>0</v>
      </c>
      <c r="DJ48" s="187">
        <f>IF(ISERROR(VLOOKUP(G48,Accueil!$V$17:$V$22,1,0)),1,0)</f>
        <v>0</v>
      </c>
      <c r="DK48" s="187">
        <f>IF(ISERROR(VLOOKUP(H48,Accueil!$V$17:$V$22,1,0)),1,0)</f>
        <v>0</v>
      </c>
      <c r="DL48" s="187">
        <f>IF(ISERROR(VLOOKUP(I48,Accueil!$V$17:$V$22,1,0)),1,0)</f>
        <v>0</v>
      </c>
      <c r="DM48" s="187">
        <f>IF(ISERROR(VLOOKUP(J48,Accueil!$V$17:$V$22,1,0)),1,0)</f>
        <v>0</v>
      </c>
      <c r="DN48" s="187">
        <f>IF(ISERROR(VLOOKUP(K48,Accueil!$V$17:$V$22,1,0)),1,0)</f>
        <v>0</v>
      </c>
      <c r="DO48" s="187">
        <f>IF(ISERROR(VLOOKUP(L48,Accueil!$V$17:$V$22,1,0)),1,0)</f>
        <v>0</v>
      </c>
      <c r="DP48" s="187">
        <f>IF(ISERROR(VLOOKUP(M48,Accueil!$V$17:$V$22,1,0)),1,0)</f>
        <v>0</v>
      </c>
      <c r="DQ48" s="187">
        <f>IF(ISERROR(VLOOKUP(N48,Accueil!$V$17:$V$22,1,0)),1,0)</f>
        <v>0</v>
      </c>
      <c r="DR48" s="187">
        <f>IF(ISERROR(VLOOKUP(O48,Accueil!$V$17:$V$22,1,0)),1,0)</f>
        <v>0</v>
      </c>
      <c r="DS48" s="187">
        <f>IF(ISERROR(VLOOKUP(P48,Accueil!$V$17:$V$22,1,0)),1,0)</f>
        <v>0</v>
      </c>
      <c r="DT48" s="187">
        <f>IF(ISERROR(VLOOKUP(Q48,Accueil!$V$17:$V$22,1,0)),1,0)</f>
        <v>0</v>
      </c>
      <c r="DU48" s="187">
        <f>IF(ISERROR(VLOOKUP(R48,Accueil!$V$17:$V$22,1,0)),1,0)</f>
        <v>0</v>
      </c>
      <c r="DV48" s="187">
        <f>IF(ISERROR(VLOOKUP(S48,Accueil!$V$17:$V$22,1,0)),1,0)</f>
        <v>0</v>
      </c>
      <c r="DW48" s="187">
        <f>IF(ISERROR(VLOOKUP(T48,Accueil!$V$17:$V$22,1,0)),1,0)</f>
        <v>0</v>
      </c>
      <c r="DX48" s="187">
        <f>IF(ISERROR(VLOOKUP(U48,Accueil!$V$17:$V$22,1,0)),1,0)</f>
        <v>0</v>
      </c>
      <c r="DY48" s="187">
        <f>IF(ISERROR(VLOOKUP(V48,Accueil!$V$17:$V$22,1,0)),1,0)</f>
        <v>0</v>
      </c>
      <c r="DZ48" s="187">
        <f>IF(ISERROR(VLOOKUP(W48,Accueil!$V$17:$V$22,1,0)),1,0)</f>
        <v>0</v>
      </c>
      <c r="EA48" s="187">
        <f>IF(ISERROR(VLOOKUP(X48,Accueil!$V$17:$V$22,1,0)),1,0)</f>
        <v>0</v>
      </c>
      <c r="EB48" s="187">
        <f>IF(ISERROR(VLOOKUP(Y48,Accueil!$V$17:$V$22,1,0)),1,0)</f>
        <v>0</v>
      </c>
      <c r="EC48" s="187">
        <f>IF(ISERROR(VLOOKUP(Z48,Accueil!$V$17:$V$22,1,0)),1,0)</f>
        <v>0</v>
      </c>
      <c r="ED48" s="187">
        <f>IF(ISERROR(VLOOKUP(AA48,Accueil!$V$17:$V$22,1,0)),1,0)</f>
        <v>0</v>
      </c>
      <c r="EE48" s="187">
        <f>IF(ISERROR(VLOOKUP(AB48,Accueil!$V$17:$V$22,1,0)),1,0)</f>
        <v>0</v>
      </c>
      <c r="EF48" s="187">
        <f>IF(ISERROR(VLOOKUP(AC48,Accueil!$V$17:$V$22,1,0)),1,0)</f>
        <v>0</v>
      </c>
      <c r="EG48" s="187">
        <f>IF(ISERROR(VLOOKUP(AD48,Accueil!$V$17:$V$22,1,0)),1,0)</f>
        <v>0</v>
      </c>
      <c r="EH48" s="187">
        <f>IF(ISERROR(VLOOKUP(AE48,Accueil!$V$17:$V$22,1,0)),1,0)</f>
        <v>0</v>
      </c>
      <c r="EI48" s="187">
        <f>IF(ISERROR(VLOOKUP(AF48,Accueil!$V$17:$V$22,1,0)),1,0)</f>
        <v>0</v>
      </c>
      <c r="EJ48" s="187">
        <f>IF(ISERROR(VLOOKUP(AG48,Accueil!$V$17:$V$22,1,0)),1,0)</f>
        <v>0</v>
      </c>
      <c r="EK48" s="187">
        <f>IF(ISERROR(VLOOKUP(AH48,Accueil!$V$17:$V$22,1,0)),1,0)</f>
        <v>0</v>
      </c>
      <c r="EL48" s="187">
        <f>IF(ISERROR(VLOOKUP(AI48,Accueil!$V$17:$V$22,1,0)),1,0)</f>
        <v>0</v>
      </c>
      <c r="EM48" s="187">
        <f>IF(ISERROR(VLOOKUP(AJ48,Accueil!$V$17:$V$22,1,0)),1,0)</f>
        <v>0</v>
      </c>
      <c r="EN48" s="187">
        <f>IF(ISERROR(VLOOKUP(AK48,Accueil!$V$17:$V$22,1,0)),1,0)</f>
        <v>0</v>
      </c>
      <c r="EO48" s="187">
        <f>IF(ISERROR(VLOOKUP(AL48,Accueil!$V$17:$V$22,1,0)),1,0)</f>
        <v>0</v>
      </c>
      <c r="EP48" s="187">
        <f>IF(ISERROR(VLOOKUP(AM48,Accueil!$V$17:$V$22,1,0)),1,0)</f>
        <v>0</v>
      </c>
      <c r="EQ48" s="187">
        <f>IF(ISERROR(VLOOKUP(AN48,Accueil!$V$17:$V$22,1,0)),1,0)</f>
        <v>0</v>
      </c>
      <c r="ER48" s="187">
        <f>IF(ISERROR(VLOOKUP(AO48,Accueil!$V$17:$V$22,1,0)),1,0)</f>
        <v>0</v>
      </c>
      <c r="ES48" s="187">
        <f>IF(ISERROR(VLOOKUP(AP48,Accueil!$V$17:$V$22,1,0)),1,0)</f>
        <v>0</v>
      </c>
      <c r="ET48" s="187">
        <f>IF(ISERROR(VLOOKUP(AQ48,Accueil!$V$17:$V$22,1,0)),1,0)</f>
        <v>0</v>
      </c>
      <c r="EU48" s="187">
        <f>IF(ISERROR(VLOOKUP(AR48,Accueil!$V$17:$V$22,1,0)),1,0)</f>
        <v>0</v>
      </c>
      <c r="EV48" s="187">
        <f>IF(ISERROR(VLOOKUP(AS48,Accueil!$V$17:$V$22,1,0)),1,0)</f>
        <v>0</v>
      </c>
      <c r="EW48" s="187">
        <f>IF(ISERROR(VLOOKUP(AT48,Accueil!$V$17:$V$22,1,0)),1,0)</f>
        <v>0</v>
      </c>
      <c r="EX48" s="187">
        <f>IF(ISERROR(VLOOKUP(AU48,Accueil!$V$17:$V$22,1,0)),1,0)</f>
        <v>0</v>
      </c>
      <c r="EY48" s="187">
        <f>IF(ISERROR(VLOOKUP(AV48,Accueil!$V$17:$V$22,1,0)),1,0)</f>
        <v>0</v>
      </c>
      <c r="EZ48" s="187">
        <f>IF(ISERROR(VLOOKUP(AW48,Accueil!$V$17:$V$22,1,0)),1,0)</f>
        <v>0</v>
      </c>
      <c r="FA48" s="187">
        <f>IF(ISERROR(VLOOKUP(AX48,Accueil!$V$17:$V$22,1,0)),1,0)</f>
        <v>0</v>
      </c>
      <c r="FB48" s="187">
        <f>IF(ISERROR(VLOOKUP(AY48,Accueil!$V$17:$V$22,1,0)),1,0)</f>
        <v>0</v>
      </c>
      <c r="FC48" s="187">
        <f>IF(ISERROR(VLOOKUP(AZ48,Accueil!$V$17:$V$22,1,0)),1,0)</f>
        <v>0</v>
      </c>
      <c r="FD48" s="187">
        <f>IF(ISERROR(VLOOKUP(BA48,Accueil!$V$17:$V$22,1,0)),1,0)</f>
        <v>0</v>
      </c>
      <c r="FE48" s="187">
        <f>IF(ISERROR(VLOOKUP(BB48,Accueil!$V$17:$V$22,1,0)),1,0)</f>
        <v>0</v>
      </c>
      <c r="FF48" s="187">
        <f>IF(ISERROR(VLOOKUP(BC48,Accueil!$V$17:$V$22,1,0)),1,0)</f>
        <v>0</v>
      </c>
      <c r="FG48" s="187">
        <f>IF(ISERROR(VLOOKUP(BD48,Accueil!$V$17:$V$22,1,0)),1,0)</f>
        <v>0</v>
      </c>
      <c r="FH48" s="187">
        <f>IF(ISERROR(VLOOKUP(BE48,Accueil!$V$17:$V$22,1,0)),1,0)</f>
        <v>0</v>
      </c>
      <c r="FI48" s="187">
        <f>IF(ISERROR(VLOOKUP(BF48,Accueil!$V$17:$V$22,1,0)),1,0)</f>
        <v>0</v>
      </c>
      <c r="FJ48" s="187">
        <f>IF(ISERROR(VLOOKUP(BG48,Accueil!$V$17:$V$22,1,0)),1,0)</f>
        <v>0</v>
      </c>
      <c r="FK48" s="187">
        <f>IF(ISERROR(VLOOKUP(BH48,Accueil!$V$17:$V$22,1,0)),1,0)</f>
        <v>0</v>
      </c>
      <c r="FL48" s="187">
        <f>IF(ISERROR(VLOOKUP(BI48,Accueil!$V$17:$V$22,1,0)),1,0)</f>
        <v>0</v>
      </c>
      <c r="FM48" s="187">
        <f>IF(ISERROR(VLOOKUP(BJ48,Accueil!$V$17:$V$22,1,0)),1,0)</f>
        <v>0</v>
      </c>
      <c r="FN48" s="187">
        <f>IF(ISERROR(VLOOKUP(BK48,Accueil!$V$17:$V$22,1,0)),1,0)</f>
        <v>0</v>
      </c>
      <c r="FO48" s="187">
        <f>IF(ISERROR(VLOOKUP(BL48,Accueil!$V$17:$V$22,1,0)),1,0)</f>
        <v>0</v>
      </c>
      <c r="FP48" s="187">
        <f>IF(ISERROR(VLOOKUP(BM48,Accueil!$V$17:$V$22,1,0)),1,0)</f>
        <v>0</v>
      </c>
      <c r="FQ48" s="187">
        <f>IF(ISERROR(VLOOKUP(BN48,Accueil!$V$17:$V$22,1,0)),1,0)</f>
        <v>0</v>
      </c>
      <c r="FR48" s="187">
        <f>IF(ISERROR(VLOOKUP(BO48,Accueil!$V$17:$V$22,1,0)),1,0)</f>
        <v>0</v>
      </c>
      <c r="FS48" s="187">
        <f>IF(ISERROR(VLOOKUP(BP48,Accueil!$V$17:$V$22,1,0)),1,0)</f>
        <v>0</v>
      </c>
      <c r="FT48" s="187">
        <f>IF(ISERROR(VLOOKUP(BQ48,Accueil!$V$17:$V$22,1,0)),1,0)</f>
        <v>0</v>
      </c>
      <c r="FU48" s="187">
        <f>IF(ISERROR(VLOOKUP(BR48,Accueil!$V$17:$V$22,1,0)),1,0)</f>
        <v>0</v>
      </c>
      <c r="FV48" s="187">
        <f>IF(ISERROR(VLOOKUP(BS48,Accueil!$V$17:$V$22,1,0)),1,0)</f>
        <v>0</v>
      </c>
      <c r="FW48" s="187">
        <f>IF(ISERROR(VLOOKUP(BT48,Accueil!$V$17:$V$22,1,0)),1,0)</f>
        <v>0</v>
      </c>
      <c r="FX48" s="187">
        <f>IF(ISERROR(VLOOKUP(BU48,Accueil!$V$17:$V$22,1,0)),1,0)</f>
        <v>0</v>
      </c>
      <c r="FY48" s="187">
        <f>IF(ISERROR(VLOOKUP(BV48,Accueil!$V$17:$V$22,1,0)),1,0)</f>
        <v>0</v>
      </c>
      <c r="FZ48" s="187">
        <f>IF(ISERROR(VLOOKUP(BW48,Accueil!$V$17:$V$22,1,0)),1,0)</f>
        <v>0</v>
      </c>
      <c r="GA48" s="187">
        <f>IF(ISERROR(VLOOKUP(BX48,Accueil!$V$17:$V$22,1,0)),1,0)</f>
        <v>0</v>
      </c>
      <c r="GB48" s="187">
        <f>IF(ISERROR(VLOOKUP(BY48,Accueil!$V$17:$V$22,1,0)),1,0)</f>
        <v>0</v>
      </c>
      <c r="GC48" s="187">
        <f>IF(ISERROR(VLOOKUP(BZ48,Accueil!$V$17:$V$22,1,0)),1,0)</f>
        <v>0</v>
      </c>
      <c r="GD48" s="187">
        <f>IF(ISERROR(VLOOKUP(CA48,Accueil!$V$17:$V$22,1,0)),1,0)</f>
        <v>0</v>
      </c>
      <c r="GE48" s="187">
        <f>IF(ISERROR(VLOOKUP(CB48,Accueil!$V$17:$V$22,1,0)),1,0)</f>
        <v>0</v>
      </c>
      <c r="GF48" s="187">
        <f>IF(ISERROR(VLOOKUP(CC48,Accueil!$V$17:$V$22,1,0)),1,0)</f>
        <v>0</v>
      </c>
      <c r="GG48" s="187">
        <f>IF(ISERROR(VLOOKUP(CD48,Accueil!$V$17:$V$22,1,0)),1,0)</f>
        <v>0</v>
      </c>
      <c r="GH48" s="187">
        <f>IF(ISERROR(VLOOKUP(CE48,Accueil!$V$17:$V$22,1,0)),1,0)</f>
        <v>0</v>
      </c>
      <c r="GI48" s="187">
        <f>IF(ISERROR(VLOOKUP(CF48,Accueil!$V$17:$V$22,1,0)),1,0)</f>
        <v>0</v>
      </c>
      <c r="GJ48" s="187">
        <f>IF(ISERROR(VLOOKUP(CG48,Accueil!$V$17:$V$22,1,0)),1,0)</f>
        <v>0</v>
      </c>
      <c r="GK48" s="187">
        <f>IF(ISERROR(VLOOKUP(CH48,Accueil!$V$17:$V$22,1,0)),1,0)</f>
        <v>0</v>
      </c>
      <c r="GL48" s="187">
        <f>IF(ISERROR(VLOOKUP(CI48,Accueil!$V$17:$V$22,1,0)),1,0)</f>
        <v>0</v>
      </c>
      <c r="GM48" s="187">
        <f>IF(ISERROR(VLOOKUP(CJ48,Accueil!$V$17:$V$22,1,0)),1,0)</f>
        <v>0</v>
      </c>
      <c r="GN48" s="187">
        <f>IF(ISERROR(VLOOKUP(CK48,Accueil!$V$17:$V$22,1,0)),1,0)</f>
        <v>0</v>
      </c>
      <c r="GO48" s="187">
        <f>IF(ISERROR(VLOOKUP(CL48,Accueil!$V$17:$V$22,1,0)),1,0)</f>
        <v>0</v>
      </c>
      <c r="GP48" s="187">
        <f>IF(ISERROR(VLOOKUP(CM48,Accueil!$V$17:$V$22,1,0)),1,0)</f>
        <v>0</v>
      </c>
      <c r="GQ48" s="187">
        <f>IF(ISERROR(VLOOKUP(CN48,Accueil!$V$17:$V$22,1,0)),1,0)</f>
        <v>0</v>
      </c>
      <c r="GR48" s="187">
        <f>IF(ISERROR(VLOOKUP(CO48,Accueil!$V$17:$V$22,1,0)),1,0)</f>
        <v>0</v>
      </c>
      <c r="GS48" s="187">
        <f>IF(ISERROR(VLOOKUP(CP48,Accueil!$V$17:$V$22,1,0)),1,0)</f>
        <v>0</v>
      </c>
      <c r="GT48" s="187">
        <f>IF(ISERROR(VLOOKUP(CQ48,Accueil!$V$17:$V$22,1,0)),1,0)</f>
        <v>0</v>
      </c>
      <c r="GU48" s="187">
        <f>IF(ISERROR(VLOOKUP(CR48,Accueil!$V$17:$V$22,1,0)),1,0)</f>
        <v>0</v>
      </c>
      <c r="GV48" s="187">
        <f>IF(ISERROR(VLOOKUP(CS48,Accueil!$V$17:$V$22,1,0)),1,0)</f>
        <v>0</v>
      </c>
      <c r="GW48" s="187">
        <f>IF(ISERROR(VLOOKUP(CT48,Accueil!$V$17:$V$22,1,0)),1,0)</f>
        <v>0</v>
      </c>
      <c r="GX48" s="187">
        <f>IF(ISERROR(VLOOKUP(CU48,Accueil!$V$17:$V$22,1,0)),1,0)</f>
        <v>0</v>
      </c>
      <c r="GY48" s="187">
        <f>IF(ISERROR(VLOOKUP(CV48,Accueil!$V$17:$V$22,1,0)),1,0)</f>
        <v>0</v>
      </c>
      <c r="GZ48" s="187">
        <f>IF(ISERROR(VLOOKUP(CW48,Accueil!$V$17:$V$22,1,0)),1,0)</f>
        <v>0</v>
      </c>
      <c r="HA48" s="187">
        <f>IF(ISERROR(VLOOKUP(CX48,Accueil!$V$17:$V$22,1,0)),1,0)</f>
        <v>0</v>
      </c>
      <c r="HB48" s="187">
        <f>IF(ISERROR(VLOOKUP(CY48,Accueil!$V$17:$V$22,1,0)),1,0)</f>
        <v>0</v>
      </c>
      <c r="HC48" s="187">
        <f>IF(ISERROR(VLOOKUP(CZ48,Accueil!$V$17:$V$22,1,0)),1,0)</f>
        <v>0</v>
      </c>
      <c r="HD48" s="187">
        <f>IF(ISERROR(VLOOKUP(DA48,Accueil!$V$17:$V$22,1,0)),1,0)</f>
        <v>0</v>
      </c>
    </row>
    <row r="49" spans="2:111" ht="12.75" customHeight="1" x14ac:dyDescent="0.25">
      <c r="B49" s="342" t="s">
        <v>14</v>
      </c>
      <c r="C49" s="340" t="s">
        <v>15</v>
      </c>
      <c r="D49" s="341"/>
      <c r="E49" s="209"/>
      <c r="F49" s="208">
        <v>1</v>
      </c>
      <c r="G49" s="208">
        <v>2</v>
      </c>
      <c r="H49" s="208">
        <v>3</v>
      </c>
      <c r="I49" s="208">
        <v>4</v>
      </c>
      <c r="J49" s="208">
        <v>5</v>
      </c>
      <c r="K49" s="208">
        <v>6</v>
      </c>
      <c r="L49" s="208">
        <v>7</v>
      </c>
      <c r="M49" s="208">
        <v>8</v>
      </c>
      <c r="N49" s="208">
        <v>9</v>
      </c>
      <c r="O49" s="208">
        <v>10</v>
      </c>
      <c r="P49" s="208">
        <v>11</v>
      </c>
      <c r="Q49" s="208">
        <v>12</v>
      </c>
      <c r="R49" s="208">
        <v>13</v>
      </c>
      <c r="S49" s="208">
        <v>14</v>
      </c>
      <c r="T49" s="208">
        <v>15</v>
      </c>
      <c r="U49" s="208">
        <v>16</v>
      </c>
      <c r="V49" s="208">
        <v>17</v>
      </c>
      <c r="W49" s="208">
        <v>18</v>
      </c>
      <c r="X49" s="208">
        <v>19</v>
      </c>
      <c r="Y49" s="208">
        <v>20</v>
      </c>
      <c r="Z49" s="208">
        <v>21</v>
      </c>
      <c r="AA49" s="208">
        <v>22</v>
      </c>
      <c r="AB49" s="208">
        <v>23</v>
      </c>
      <c r="AC49" s="208">
        <v>24</v>
      </c>
      <c r="AD49" s="208">
        <v>25</v>
      </c>
      <c r="AE49" s="208">
        <v>26</v>
      </c>
      <c r="AF49" s="208">
        <v>27</v>
      </c>
      <c r="AG49" s="208">
        <v>28</v>
      </c>
      <c r="AH49" s="208">
        <v>29</v>
      </c>
      <c r="AI49" s="208">
        <v>30</v>
      </c>
      <c r="AJ49" s="208">
        <v>31</v>
      </c>
      <c r="AK49" s="208">
        <v>32</v>
      </c>
      <c r="AL49" s="208">
        <v>33</v>
      </c>
      <c r="AM49" s="208">
        <v>34</v>
      </c>
      <c r="AN49" s="208">
        <v>35</v>
      </c>
      <c r="AO49" s="208">
        <v>36</v>
      </c>
      <c r="AP49" s="208">
        <v>37</v>
      </c>
      <c r="AQ49" s="208">
        <v>38</v>
      </c>
      <c r="AR49" s="208">
        <v>39</v>
      </c>
      <c r="AS49" s="208">
        <v>40</v>
      </c>
      <c r="AT49" s="208">
        <v>41</v>
      </c>
      <c r="AU49" s="208">
        <v>42</v>
      </c>
      <c r="AV49" s="208">
        <v>43</v>
      </c>
      <c r="AW49" s="208">
        <v>44</v>
      </c>
      <c r="AX49" s="208">
        <v>45</v>
      </c>
      <c r="AY49" s="208">
        <v>46</v>
      </c>
      <c r="AZ49" s="208">
        <v>47</v>
      </c>
      <c r="BA49" s="208">
        <v>48</v>
      </c>
      <c r="BB49" s="208">
        <v>49</v>
      </c>
      <c r="BC49" s="208">
        <v>50</v>
      </c>
      <c r="BD49" s="208">
        <v>51</v>
      </c>
      <c r="BE49" s="208">
        <v>52</v>
      </c>
      <c r="BF49" s="208">
        <v>53</v>
      </c>
      <c r="BG49" s="208">
        <v>54</v>
      </c>
      <c r="BH49" s="208">
        <v>55</v>
      </c>
      <c r="BI49" s="208">
        <v>56</v>
      </c>
      <c r="BJ49" s="208">
        <v>57</v>
      </c>
      <c r="BK49" s="208">
        <v>58</v>
      </c>
      <c r="BL49" s="208">
        <v>59</v>
      </c>
      <c r="BM49" s="208">
        <v>60</v>
      </c>
      <c r="BN49" s="208">
        <v>61</v>
      </c>
      <c r="BO49" s="208">
        <v>62</v>
      </c>
      <c r="BP49" s="208">
        <v>63</v>
      </c>
      <c r="BQ49" s="208">
        <v>64</v>
      </c>
      <c r="BR49" s="208">
        <v>65</v>
      </c>
      <c r="BS49" s="208">
        <v>66</v>
      </c>
      <c r="BT49" s="208">
        <v>67</v>
      </c>
      <c r="BU49" s="208">
        <v>68</v>
      </c>
      <c r="BV49" s="208">
        <v>69</v>
      </c>
      <c r="BW49" s="208">
        <v>70</v>
      </c>
      <c r="BX49" s="208">
        <v>71</v>
      </c>
      <c r="BY49" s="208">
        <v>72</v>
      </c>
      <c r="BZ49" s="208">
        <v>73</v>
      </c>
      <c r="CA49" s="208">
        <v>74</v>
      </c>
      <c r="CB49" s="208">
        <v>75</v>
      </c>
      <c r="CC49" s="208">
        <v>76</v>
      </c>
      <c r="CD49" s="208">
        <v>77</v>
      </c>
      <c r="CE49" s="208">
        <v>78</v>
      </c>
      <c r="CF49" s="208">
        <v>79</v>
      </c>
      <c r="CG49" s="208">
        <v>80</v>
      </c>
      <c r="CH49" s="208">
        <v>81</v>
      </c>
      <c r="CI49" s="208">
        <v>82</v>
      </c>
      <c r="CJ49" s="208">
        <v>83</v>
      </c>
      <c r="CK49" s="208">
        <v>84</v>
      </c>
      <c r="CL49" s="208">
        <v>85</v>
      </c>
      <c r="CM49" s="208">
        <v>86</v>
      </c>
      <c r="CN49" s="208">
        <v>87</v>
      </c>
      <c r="CO49" s="208">
        <v>88</v>
      </c>
      <c r="CP49" s="208">
        <v>89</v>
      </c>
      <c r="CQ49" s="208">
        <v>90</v>
      </c>
      <c r="CR49" s="208">
        <v>91</v>
      </c>
      <c r="CS49" s="208">
        <v>92</v>
      </c>
      <c r="CT49" s="208">
        <v>93</v>
      </c>
      <c r="CU49" s="208">
        <v>94</v>
      </c>
      <c r="CV49" s="208">
        <v>95</v>
      </c>
      <c r="CW49" s="208">
        <v>96</v>
      </c>
      <c r="CX49" s="208">
        <v>97</v>
      </c>
      <c r="CY49" s="208">
        <v>98</v>
      </c>
      <c r="CZ49" s="208">
        <v>99</v>
      </c>
      <c r="DA49" s="208">
        <v>100</v>
      </c>
      <c r="DB49" s="40"/>
      <c r="DC49" s="40"/>
      <c r="DD49" s="131"/>
      <c r="DE49" s="131"/>
    </row>
    <row r="50" spans="2:111" ht="15" customHeight="1" x14ac:dyDescent="0.25">
      <c r="B50" s="343"/>
      <c r="C50" s="51"/>
      <c r="D50" s="23" t="str">
        <f>IF(Accueil!AA14="","",Accueil!AA14&amp;IF(Accueil!AA26="",""," (Code "&amp;Accueil!AA26&amp;")"))</f>
        <v>Réponse(s) attendue(s) (Code 1)</v>
      </c>
      <c r="E50" s="104"/>
      <c r="F50" s="12">
        <f>IF(F8="","",COUNTIF(F9:F48,1))</f>
        <v>0</v>
      </c>
      <c r="G50" s="12">
        <f t="shared" ref="G50:BR50" si="6">IF(G8="","",COUNTIF(G9:G48,1))</f>
        <v>0</v>
      </c>
      <c r="H50" s="12">
        <f t="shared" si="6"/>
        <v>0</v>
      </c>
      <c r="I50" s="12">
        <f t="shared" si="6"/>
        <v>0</v>
      </c>
      <c r="J50" s="12">
        <f t="shared" si="6"/>
        <v>0</v>
      </c>
      <c r="K50" s="12">
        <f t="shared" si="6"/>
        <v>0</v>
      </c>
      <c r="L50" s="12">
        <f t="shared" si="6"/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 t="shared" si="6"/>
        <v>0</v>
      </c>
      <c r="S50" s="12">
        <f t="shared" si="6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2">
        <f t="shared" si="6"/>
        <v>0</v>
      </c>
      <c r="X50" s="12">
        <f t="shared" si="6"/>
        <v>0</v>
      </c>
      <c r="Y50" s="12">
        <f t="shared" si="6"/>
        <v>0</v>
      </c>
      <c r="Z50" s="12">
        <f t="shared" si="6"/>
        <v>0</v>
      </c>
      <c r="AA50" s="12">
        <f t="shared" si="6"/>
        <v>0</v>
      </c>
      <c r="AB50" s="12">
        <f t="shared" si="6"/>
        <v>0</v>
      </c>
      <c r="AC50" s="12">
        <f t="shared" si="6"/>
        <v>0</v>
      </c>
      <c r="AD50" s="12">
        <f t="shared" si="6"/>
        <v>0</v>
      </c>
      <c r="AE50" s="12">
        <f t="shared" si="6"/>
        <v>0</v>
      </c>
      <c r="AF50" s="12">
        <f t="shared" si="6"/>
        <v>0</v>
      </c>
      <c r="AG50" s="12">
        <f t="shared" si="6"/>
        <v>0</v>
      </c>
      <c r="AH50" s="12">
        <f t="shared" si="6"/>
        <v>0</v>
      </c>
      <c r="AI50" s="12">
        <f t="shared" si="6"/>
        <v>0</v>
      </c>
      <c r="AJ50" s="12">
        <f t="shared" si="6"/>
        <v>0</v>
      </c>
      <c r="AK50" s="12">
        <f t="shared" si="6"/>
        <v>0</v>
      </c>
      <c r="AL50" s="12">
        <f t="shared" si="6"/>
        <v>0</v>
      </c>
      <c r="AM50" s="12">
        <f t="shared" si="6"/>
        <v>0</v>
      </c>
      <c r="AN50" s="12">
        <f t="shared" si="6"/>
        <v>0</v>
      </c>
      <c r="AO50" s="12">
        <f t="shared" si="6"/>
        <v>0</v>
      </c>
      <c r="AP50" s="12">
        <f t="shared" si="6"/>
        <v>0</v>
      </c>
      <c r="AQ50" s="12">
        <f t="shared" si="6"/>
        <v>0</v>
      </c>
      <c r="AR50" s="12">
        <f t="shared" si="6"/>
        <v>0</v>
      </c>
      <c r="AS50" s="12">
        <f t="shared" si="6"/>
        <v>0</v>
      </c>
      <c r="AT50" s="12">
        <f t="shared" si="6"/>
        <v>0</v>
      </c>
      <c r="AU50" s="12">
        <f t="shared" si="6"/>
        <v>0</v>
      </c>
      <c r="AV50" s="12">
        <f t="shared" si="6"/>
        <v>0</v>
      </c>
      <c r="AW50" s="12">
        <f t="shared" si="6"/>
        <v>0</v>
      </c>
      <c r="AX50" s="12">
        <f t="shared" si="6"/>
        <v>0</v>
      </c>
      <c r="AY50" s="12">
        <f t="shared" si="6"/>
        <v>0</v>
      </c>
      <c r="AZ50" s="12">
        <f t="shared" si="6"/>
        <v>0</v>
      </c>
      <c r="BA50" s="12">
        <f t="shared" si="6"/>
        <v>0</v>
      </c>
      <c r="BB50" s="12">
        <f t="shared" si="6"/>
        <v>0</v>
      </c>
      <c r="BC50" s="12">
        <f t="shared" si="6"/>
        <v>0</v>
      </c>
      <c r="BD50" s="12">
        <f t="shared" si="6"/>
        <v>0</v>
      </c>
      <c r="BE50" s="12">
        <f t="shared" si="6"/>
        <v>0</v>
      </c>
      <c r="BF50" s="12">
        <f t="shared" si="6"/>
        <v>0</v>
      </c>
      <c r="BG50" s="12">
        <f t="shared" si="6"/>
        <v>0</v>
      </c>
      <c r="BH50" s="12" t="str">
        <f t="shared" si="6"/>
        <v/>
      </c>
      <c r="BI50" s="12" t="str">
        <f t="shared" si="6"/>
        <v/>
      </c>
      <c r="BJ50" s="12" t="str">
        <f t="shared" si="6"/>
        <v/>
      </c>
      <c r="BK50" s="12" t="str">
        <f t="shared" si="6"/>
        <v/>
      </c>
      <c r="BL50" s="12" t="str">
        <f t="shared" si="6"/>
        <v/>
      </c>
      <c r="BM50" s="12" t="str">
        <f t="shared" si="6"/>
        <v/>
      </c>
      <c r="BN50" s="12" t="str">
        <f t="shared" si="6"/>
        <v/>
      </c>
      <c r="BO50" s="12" t="str">
        <f t="shared" si="6"/>
        <v/>
      </c>
      <c r="BP50" s="12" t="str">
        <f t="shared" si="6"/>
        <v/>
      </c>
      <c r="BQ50" s="12" t="str">
        <f t="shared" si="6"/>
        <v/>
      </c>
      <c r="BR50" s="12" t="str">
        <f t="shared" si="6"/>
        <v/>
      </c>
      <c r="BS50" s="12" t="str">
        <f t="shared" ref="BS50:DA50" si="7">IF(BS8="","",COUNTIF(BS9:BS48,1))</f>
        <v/>
      </c>
      <c r="BT50" s="12" t="str">
        <f t="shared" si="7"/>
        <v/>
      </c>
      <c r="BU50" s="12" t="str">
        <f t="shared" si="7"/>
        <v/>
      </c>
      <c r="BV50" s="12" t="str">
        <f t="shared" si="7"/>
        <v/>
      </c>
      <c r="BW50" s="12" t="str">
        <f t="shared" si="7"/>
        <v/>
      </c>
      <c r="BX50" s="12" t="str">
        <f t="shared" si="7"/>
        <v/>
      </c>
      <c r="BY50" s="12" t="str">
        <f t="shared" si="7"/>
        <v/>
      </c>
      <c r="BZ50" s="12" t="str">
        <f t="shared" si="7"/>
        <v/>
      </c>
      <c r="CA50" s="12" t="str">
        <f t="shared" si="7"/>
        <v/>
      </c>
      <c r="CB50" s="12" t="str">
        <f t="shared" si="7"/>
        <v/>
      </c>
      <c r="CC50" s="12" t="str">
        <f t="shared" si="7"/>
        <v/>
      </c>
      <c r="CD50" s="12" t="str">
        <f t="shared" si="7"/>
        <v/>
      </c>
      <c r="CE50" s="12" t="str">
        <f t="shared" si="7"/>
        <v/>
      </c>
      <c r="CF50" s="12" t="str">
        <f t="shared" si="7"/>
        <v/>
      </c>
      <c r="CG50" s="12" t="str">
        <f t="shared" si="7"/>
        <v/>
      </c>
      <c r="CH50" s="12" t="str">
        <f t="shared" si="7"/>
        <v/>
      </c>
      <c r="CI50" s="12" t="str">
        <f t="shared" si="7"/>
        <v/>
      </c>
      <c r="CJ50" s="12" t="str">
        <f t="shared" si="7"/>
        <v/>
      </c>
      <c r="CK50" s="12" t="str">
        <f t="shared" si="7"/>
        <v/>
      </c>
      <c r="CL50" s="12" t="str">
        <f t="shared" si="7"/>
        <v/>
      </c>
      <c r="CM50" s="12" t="str">
        <f t="shared" si="7"/>
        <v/>
      </c>
      <c r="CN50" s="12" t="str">
        <f t="shared" si="7"/>
        <v/>
      </c>
      <c r="CO50" s="12" t="str">
        <f t="shared" si="7"/>
        <v/>
      </c>
      <c r="CP50" s="12" t="str">
        <f t="shared" si="7"/>
        <v/>
      </c>
      <c r="CQ50" s="12" t="str">
        <f t="shared" si="7"/>
        <v/>
      </c>
      <c r="CR50" s="12" t="str">
        <f t="shared" si="7"/>
        <v/>
      </c>
      <c r="CS50" s="12" t="str">
        <f t="shared" si="7"/>
        <v/>
      </c>
      <c r="CT50" s="12" t="str">
        <f t="shared" si="7"/>
        <v/>
      </c>
      <c r="CU50" s="12" t="str">
        <f t="shared" si="7"/>
        <v/>
      </c>
      <c r="CV50" s="12" t="str">
        <f t="shared" si="7"/>
        <v/>
      </c>
      <c r="CW50" s="12" t="str">
        <f t="shared" si="7"/>
        <v/>
      </c>
      <c r="CX50" s="12" t="str">
        <f t="shared" si="7"/>
        <v/>
      </c>
      <c r="CY50" s="12" t="str">
        <f t="shared" si="7"/>
        <v/>
      </c>
      <c r="CZ50" s="12" t="str">
        <f t="shared" si="7"/>
        <v/>
      </c>
      <c r="DA50" s="12" t="str">
        <f t="shared" si="7"/>
        <v/>
      </c>
      <c r="DB50" s="52"/>
      <c r="DC50" s="41"/>
      <c r="DD50" s="132"/>
      <c r="DE50" s="132"/>
      <c r="DF50" s="24" t="str">
        <f>"Total "&amp;IF(Accueil!AA26="","","Code "&amp;Accueil!AA26)</f>
        <v>Total Code 1</v>
      </c>
      <c r="DG50" s="28">
        <f t="shared" ref="DG50:DG57" si="8">SUM(F50:DA50)</f>
        <v>0</v>
      </c>
    </row>
    <row r="51" spans="2:111" ht="15" customHeight="1" x14ac:dyDescent="0.25">
      <c r="B51" s="343"/>
      <c r="C51" s="51"/>
      <c r="D51" s="23" t="str">
        <f>IF(Accueil!AB14="","",Accueil!AB14&amp;IF(Accueil!AB26="",""," (Code "&amp;Accueil!AB26&amp;")"))</f>
        <v>Réussite partielle sans erreur (Code 3)</v>
      </c>
      <c r="E51" s="104"/>
      <c r="F51" s="12">
        <f>IF(F8="","",COUNTIF(F9:F48,3))</f>
        <v>0</v>
      </c>
      <c r="G51" s="12">
        <f t="shared" ref="G51:BR51" si="9">IF(G8="","",COUNTIF(G9:G48,3))</f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2">
        <f t="shared" si="9"/>
        <v>0</v>
      </c>
      <c r="P51" s="12">
        <f t="shared" si="9"/>
        <v>0</v>
      </c>
      <c r="Q51" s="12">
        <f t="shared" si="9"/>
        <v>0</v>
      </c>
      <c r="R51" s="12">
        <f t="shared" si="9"/>
        <v>0</v>
      </c>
      <c r="S51" s="12">
        <f t="shared" si="9"/>
        <v>0</v>
      </c>
      <c r="T51" s="12">
        <f t="shared" si="9"/>
        <v>0</v>
      </c>
      <c r="U51" s="12">
        <f t="shared" si="9"/>
        <v>0</v>
      </c>
      <c r="V51" s="12">
        <f t="shared" si="9"/>
        <v>0</v>
      </c>
      <c r="W51" s="12">
        <f t="shared" si="9"/>
        <v>0</v>
      </c>
      <c r="X51" s="12">
        <f t="shared" si="9"/>
        <v>0</v>
      </c>
      <c r="Y51" s="12">
        <f t="shared" si="9"/>
        <v>0</v>
      </c>
      <c r="Z51" s="12">
        <f t="shared" si="9"/>
        <v>0</v>
      </c>
      <c r="AA51" s="12">
        <f t="shared" si="9"/>
        <v>0</v>
      </c>
      <c r="AB51" s="12">
        <f t="shared" si="9"/>
        <v>0</v>
      </c>
      <c r="AC51" s="12">
        <f t="shared" si="9"/>
        <v>0</v>
      </c>
      <c r="AD51" s="12">
        <f t="shared" si="9"/>
        <v>0</v>
      </c>
      <c r="AE51" s="12">
        <f t="shared" si="9"/>
        <v>0</v>
      </c>
      <c r="AF51" s="12">
        <f t="shared" si="9"/>
        <v>0</v>
      </c>
      <c r="AG51" s="12">
        <f t="shared" si="9"/>
        <v>0</v>
      </c>
      <c r="AH51" s="12">
        <f t="shared" si="9"/>
        <v>0</v>
      </c>
      <c r="AI51" s="12">
        <f t="shared" si="9"/>
        <v>0</v>
      </c>
      <c r="AJ51" s="12">
        <f t="shared" si="9"/>
        <v>0</v>
      </c>
      <c r="AK51" s="12">
        <f t="shared" si="9"/>
        <v>0</v>
      </c>
      <c r="AL51" s="12">
        <f t="shared" si="9"/>
        <v>0</v>
      </c>
      <c r="AM51" s="12">
        <f t="shared" si="9"/>
        <v>0</v>
      </c>
      <c r="AN51" s="12">
        <f t="shared" si="9"/>
        <v>0</v>
      </c>
      <c r="AO51" s="12">
        <f t="shared" si="9"/>
        <v>0</v>
      </c>
      <c r="AP51" s="12">
        <f t="shared" si="9"/>
        <v>0</v>
      </c>
      <c r="AQ51" s="12">
        <f t="shared" si="9"/>
        <v>0</v>
      </c>
      <c r="AR51" s="12">
        <f t="shared" si="9"/>
        <v>0</v>
      </c>
      <c r="AS51" s="12">
        <f t="shared" si="9"/>
        <v>0</v>
      </c>
      <c r="AT51" s="12">
        <f t="shared" si="9"/>
        <v>0</v>
      </c>
      <c r="AU51" s="12">
        <f t="shared" si="9"/>
        <v>0</v>
      </c>
      <c r="AV51" s="12">
        <f t="shared" si="9"/>
        <v>0</v>
      </c>
      <c r="AW51" s="12">
        <f t="shared" si="9"/>
        <v>0</v>
      </c>
      <c r="AX51" s="12">
        <f t="shared" si="9"/>
        <v>0</v>
      </c>
      <c r="AY51" s="12">
        <f t="shared" si="9"/>
        <v>0</v>
      </c>
      <c r="AZ51" s="12">
        <f t="shared" si="9"/>
        <v>0</v>
      </c>
      <c r="BA51" s="12">
        <f t="shared" si="9"/>
        <v>0</v>
      </c>
      <c r="BB51" s="12">
        <f t="shared" si="9"/>
        <v>0</v>
      </c>
      <c r="BC51" s="12">
        <f t="shared" si="9"/>
        <v>0</v>
      </c>
      <c r="BD51" s="12">
        <f t="shared" si="9"/>
        <v>0</v>
      </c>
      <c r="BE51" s="12">
        <f t="shared" si="9"/>
        <v>0</v>
      </c>
      <c r="BF51" s="12">
        <f t="shared" si="9"/>
        <v>0</v>
      </c>
      <c r="BG51" s="12">
        <f t="shared" si="9"/>
        <v>0</v>
      </c>
      <c r="BH51" s="12" t="str">
        <f t="shared" si="9"/>
        <v/>
      </c>
      <c r="BI51" s="12" t="str">
        <f t="shared" si="9"/>
        <v/>
      </c>
      <c r="BJ51" s="12" t="str">
        <f t="shared" si="9"/>
        <v/>
      </c>
      <c r="BK51" s="12" t="str">
        <f t="shared" si="9"/>
        <v/>
      </c>
      <c r="BL51" s="12" t="str">
        <f t="shared" si="9"/>
        <v/>
      </c>
      <c r="BM51" s="12" t="str">
        <f t="shared" si="9"/>
        <v/>
      </c>
      <c r="BN51" s="12" t="str">
        <f t="shared" si="9"/>
        <v/>
      </c>
      <c r="BO51" s="12" t="str">
        <f t="shared" si="9"/>
        <v/>
      </c>
      <c r="BP51" s="12" t="str">
        <f t="shared" si="9"/>
        <v/>
      </c>
      <c r="BQ51" s="12" t="str">
        <f t="shared" si="9"/>
        <v/>
      </c>
      <c r="BR51" s="12" t="str">
        <f t="shared" si="9"/>
        <v/>
      </c>
      <c r="BS51" s="12" t="str">
        <f t="shared" ref="BS51:DA51" si="10">IF(BS8="","",COUNTIF(BS9:BS48,3))</f>
        <v/>
      </c>
      <c r="BT51" s="12" t="str">
        <f t="shared" si="10"/>
        <v/>
      </c>
      <c r="BU51" s="12" t="str">
        <f t="shared" si="10"/>
        <v/>
      </c>
      <c r="BV51" s="12" t="str">
        <f t="shared" si="10"/>
        <v/>
      </c>
      <c r="BW51" s="12" t="str">
        <f t="shared" si="10"/>
        <v/>
      </c>
      <c r="BX51" s="12" t="str">
        <f t="shared" si="10"/>
        <v/>
      </c>
      <c r="BY51" s="12" t="str">
        <f t="shared" si="10"/>
        <v/>
      </c>
      <c r="BZ51" s="12" t="str">
        <f t="shared" si="10"/>
        <v/>
      </c>
      <c r="CA51" s="12" t="str">
        <f t="shared" si="10"/>
        <v/>
      </c>
      <c r="CB51" s="12" t="str">
        <f t="shared" si="10"/>
        <v/>
      </c>
      <c r="CC51" s="12" t="str">
        <f t="shared" si="10"/>
        <v/>
      </c>
      <c r="CD51" s="12" t="str">
        <f t="shared" si="10"/>
        <v/>
      </c>
      <c r="CE51" s="12" t="str">
        <f t="shared" si="10"/>
        <v/>
      </c>
      <c r="CF51" s="12" t="str">
        <f t="shared" si="10"/>
        <v/>
      </c>
      <c r="CG51" s="12" t="str">
        <f t="shared" si="10"/>
        <v/>
      </c>
      <c r="CH51" s="12" t="str">
        <f t="shared" si="10"/>
        <v/>
      </c>
      <c r="CI51" s="12" t="str">
        <f t="shared" si="10"/>
        <v/>
      </c>
      <c r="CJ51" s="12" t="str">
        <f t="shared" si="10"/>
        <v/>
      </c>
      <c r="CK51" s="12" t="str">
        <f t="shared" si="10"/>
        <v/>
      </c>
      <c r="CL51" s="12" t="str">
        <f t="shared" si="10"/>
        <v/>
      </c>
      <c r="CM51" s="12" t="str">
        <f t="shared" si="10"/>
        <v/>
      </c>
      <c r="CN51" s="12" t="str">
        <f t="shared" si="10"/>
        <v/>
      </c>
      <c r="CO51" s="12" t="str">
        <f t="shared" si="10"/>
        <v/>
      </c>
      <c r="CP51" s="12" t="str">
        <f t="shared" si="10"/>
        <v/>
      </c>
      <c r="CQ51" s="12" t="str">
        <f t="shared" si="10"/>
        <v/>
      </c>
      <c r="CR51" s="12" t="str">
        <f t="shared" si="10"/>
        <v/>
      </c>
      <c r="CS51" s="12" t="str">
        <f t="shared" si="10"/>
        <v/>
      </c>
      <c r="CT51" s="12" t="str">
        <f t="shared" si="10"/>
        <v/>
      </c>
      <c r="CU51" s="12" t="str">
        <f t="shared" si="10"/>
        <v/>
      </c>
      <c r="CV51" s="12" t="str">
        <f t="shared" si="10"/>
        <v/>
      </c>
      <c r="CW51" s="12" t="str">
        <f t="shared" si="10"/>
        <v/>
      </c>
      <c r="CX51" s="12" t="str">
        <f t="shared" si="10"/>
        <v/>
      </c>
      <c r="CY51" s="12" t="str">
        <f t="shared" si="10"/>
        <v/>
      </c>
      <c r="CZ51" s="12" t="str">
        <f t="shared" si="10"/>
        <v/>
      </c>
      <c r="DA51" s="12" t="str">
        <f t="shared" si="10"/>
        <v/>
      </c>
      <c r="DB51" s="52"/>
      <c r="DC51" s="41"/>
      <c r="DD51" s="132"/>
      <c r="DE51" s="132"/>
      <c r="DF51" s="24" t="str">
        <f>"Total "&amp;IF(Accueil!AB26="","","Code "&amp;Accueil!AB26)</f>
        <v>Total Code 3</v>
      </c>
      <c r="DG51" s="28">
        <f t="shared" si="8"/>
        <v>0</v>
      </c>
    </row>
    <row r="52" spans="2:111" ht="15" customHeight="1" x14ac:dyDescent="0.25">
      <c r="B52" s="343"/>
      <c r="C52" s="51"/>
      <c r="D52" s="23" t="str">
        <f>IF(Accueil!AC14="","",Accueil!AC14&amp;IF(Accueil!AC26="",""," (Code "&amp;Accueil!AC26&amp;")"))</f>
        <v>Réussite partielle avec erreur (Code 4)</v>
      </c>
      <c r="E52" s="104"/>
      <c r="F52" s="12">
        <f>IF(F8="","",COUNTIF(F9:F48,4))</f>
        <v>0</v>
      </c>
      <c r="G52" s="12">
        <f t="shared" ref="G52:BR52" si="11">IF(G8="","",COUNTIF(G9:G48,4))</f>
        <v>0</v>
      </c>
      <c r="H52" s="12">
        <f t="shared" si="11"/>
        <v>0</v>
      </c>
      <c r="I52" s="12">
        <f t="shared" si="11"/>
        <v>0</v>
      </c>
      <c r="J52" s="12">
        <f t="shared" si="11"/>
        <v>0</v>
      </c>
      <c r="K52" s="12">
        <f t="shared" si="11"/>
        <v>0</v>
      </c>
      <c r="L52" s="12">
        <f t="shared" si="11"/>
        <v>0</v>
      </c>
      <c r="M52" s="12">
        <f t="shared" si="11"/>
        <v>0</v>
      </c>
      <c r="N52" s="12">
        <f t="shared" si="11"/>
        <v>0</v>
      </c>
      <c r="O52" s="12">
        <f t="shared" si="11"/>
        <v>0</v>
      </c>
      <c r="P52" s="12">
        <f t="shared" si="11"/>
        <v>0</v>
      </c>
      <c r="Q52" s="12">
        <f t="shared" si="11"/>
        <v>0</v>
      </c>
      <c r="R52" s="12">
        <f t="shared" si="11"/>
        <v>0</v>
      </c>
      <c r="S52" s="12">
        <f t="shared" si="11"/>
        <v>0</v>
      </c>
      <c r="T52" s="12">
        <f t="shared" si="11"/>
        <v>0</v>
      </c>
      <c r="U52" s="12">
        <f t="shared" si="11"/>
        <v>0</v>
      </c>
      <c r="V52" s="12">
        <f t="shared" si="11"/>
        <v>0</v>
      </c>
      <c r="W52" s="12">
        <f t="shared" si="11"/>
        <v>0</v>
      </c>
      <c r="X52" s="12">
        <f t="shared" si="11"/>
        <v>0</v>
      </c>
      <c r="Y52" s="12">
        <f t="shared" si="11"/>
        <v>0</v>
      </c>
      <c r="Z52" s="12">
        <f t="shared" si="11"/>
        <v>0</v>
      </c>
      <c r="AA52" s="12">
        <f t="shared" si="11"/>
        <v>0</v>
      </c>
      <c r="AB52" s="12">
        <f t="shared" si="11"/>
        <v>0</v>
      </c>
      <c r="AC52" s="12">
        <f t="shared" si="11"/>
        <v>0</v>
      </c>
      <c r="AD52" s="12">
        <f t="shared" si="11"/>
        <v>0</v>
      </c>
      <c r="AE52" s="12">
        <f t="shared" si="11"/>
        <v>0</v>
      </c>
      <c r="AF52" s="12">
        <f t="shared" si="11"/>
        <v>0</v>
      </c>
      <c r="AG52" s="12">
        <f t="shared" si="11"/>
        <v>0</v>
      </c>
      <c r="AH52" s="12">
        <f t="shared" si="11"/>
        <v>0</v>
      </c>
      <c r="AI52" s="12">
        <f t="shared" si="11"/>
        <v>0</v>
      </c>
      <c r="AJ52" s="12">
        <f t="shared" si="11"/>
        <v>0</v>
      </c>
      <c r="AK52" s="12">
        <f t="shared" si="11"/>
        <v>0</v>
      </c>
      <c r="AL52" s="12">
        <f t="shared" si="11"/>
        <v>0</v>
      </c>
      <c r="AM52" s="12">
        <f t="shared" si="11"/>
        <v>0</v>
      </c>
      <c r="AN52" s="12">
        <f t="shared" si="11"/>
        <v>0</v>
      </c>
      <c r="AO52" s="12">
        <f t="shared" si="11"/>
        <v>0</v>
      </c>
      <c r="AP52" s="12">
        <f t="shared" si="11"/>
        <v>0</v>
      </c>
      <c r="AQ52" s="12">
        <f t="shared" si="11"/>
        <v>0</v>
      </c>
      <c r="AR52" s="12">
        <f t="shared" si="11"/>
        <v>0</v>
      </c>
      <c r="AS52" s="12">
        <f t="shared" si="11"/>
        <v>0</v>
      </c>
      <c r="AT52" s="12">
        <f t="shared" si="11"/>
        <v>0</v>
      </c>
      <c r="AU52" s="12">
        <f t="shared" si="11"/>
        <v>0</v>
      </c>
      <c r="AV52" s="12">
        <f t="shared" si="11"/>
        <v>0</v>
      </c>
      <c r="AW52" s="12">
        <f t="shared" si="11"/>
        <v>0</v>
      </c>
      <c r="AX52" s="12">
        <f t="shared" si="11"/>
        <v>0</v>
      </c>
      <c r="AY52" s="12">
        <f t="shared" si="11"/>
        <v>0</v>
      </c>
      <c r="AZ52" s="12">
        <f t="shared" si="11"/>
        <v>0</v>
      </c>
      <c r="BA52" s="12">
        <f t="shared" si="11"/>
        <v>0</v>
      </c>
      <c r="BB52" s="12">
        <f t="shared" si="11"/>
        <v>0</v>
      </c>
      <c r="BC52" s="12">
        <f t="shared" si="11"/>
        <v>0</v>
      </c>
      <c r="BD52" s="12">
        <f t="shared" si="11"/>
        <v>0</v>
      </c>
      <c r="BE52" s="12">
        <f t="shared" si="11"/>
        <v>0</v>
      </c>
      <c r="BF52" s="12">
        <f t="shared" si="11"/>
        <v>0</v>
      </c>
      <c r="BG52" s="12">
        <f t="shared" si="11"/>
        <v>0</v>
      </c>
      <c r="BH52" s="12" t="str">
        <f t="shared" si="11"/>
        <v/>
      </c>
      <c r="BI52" s="12" t="str">
        <f t="shared" si="11"/>
        <v/>
      </c>
      <c r="BJ52" s="12" t="str">
        <f t="shared" si="11"/>
        <v/>
      </c>
      <c r="BK52" s="12" t="str">
        <f t="shared" si="11"/>
        <v/>
      </c>
      <c r="BL52" s="12" t="str">
        <f t="shared" si="11"/>
        <v/>
      </c>
      <c r="BM52" s="12" t="str">
        <f t="shared" si="11"/>
        <v/>
      </c>
      <c r="BN52" s="12" t="str">
        <f t="shared" si="11"/>
        <v/>
      </c>
      <c r="BO52" s="12" t="str">
        <f t="shared" si="11"/>
        <v/>
      </c>
      <c r="BP52" s="12" t="str">
        <f t="shared" si="11"/>
        <v/>
      </c>
      <c r="BQ52" s="12" t="str">
        <f t="shared" si="11"/>
        <v/>
      </c>
      <c r="BR52" s="12" t="str">
        <f t="shared" si="11"/>
        <v/>
      </c>
      <c r="BS52" s="12" t="str">
        <f t="shared" ref="BS52:DA52" si="12">IF(BS8="","",COUNTIF(BS9:BS48,4))</f>
        <v/>
      </c>
      <c r="BT52" s="12" t="str">
        <f t="shared" si="12"/>
        <v/>
      </c>
      <c r="BU52" s="12" t="str">
        <f t="shared" si="12"/>
        <v/>
      </c>
      <c r="BV52" s="12" t="str">
        <f t="shared" si="12"/>
        <v/>
      </c>
      <c r="BW52" s="12" t="str">
        <f t="shared" si="12"/>
        <v/>
      </c>
      <c r="BX52" s="12" t="str">
        <f t="shared" si="12"/>
        <v/>
      </c>
      <c r="BY52" s="12" t="str">
        <f t="shared" si="12"/>
        <v/>
      </c>
      <c r="BZ52" s="12" t="str">
        <f t="shared" si="12"/>
        <v/>
      </c>
      <c r="CA52" s="12" t="str">
        <f t="shared" si="12"/>
        <v/>
      </c>
      <c r="CB52" s="12" t="str">
        <f t="shared" si="12"/>
        <v/>
      </c>
      <c r="CC52" s="12" t="str">
        <f t="shared" si="12"/>
        <v/>
      </c>
      <c r="CD52" s="12" t="str">
        <f t="shared" si="12"/>
        <v/>
      </c>
      <c r="CE52" s="12" t="str">
        <f t="shared" si="12"/>
        <v/>
      </c>
      <c r="CF52" s="12" t="str">
        <f t="shared" si="12"/>
        <v/>
      </c>
      <c r="CG52" s="12" t="str">
        <f t="shared" si="12"/>
        <v/>
      </c>
      <c r="CH52" s="12" t="str">
        <f t="shared" si="12"/>
        <v/>
      </c>
      <c r="CI52" s="12" t="str">
        <f t="shared" si="12"/>
        <v/>
      </c>
      <c r="CJ52" s="12" t="str">
        <f t="shared" si="12"/>
        <v/>
      </c>
      <c r="CK52" s="12" t="str">
        <f t="shared" si="12"/>
        <v/>
      </c>
      <c r="CL52" s="12" t="str">
        <f t="shared" si="12"/>
        <v/>
      </c>
      <c r="CM52" s="12" t="str">
        <f t="shared" si="12"/>
        <v/>
      </c>
      <c r="CN52" s="12" t="str">
        <f t="shared" si="12"/>
        <v/>
      </c>
      <c r="CO52" s="12" t="str">
        <f t="shared" si="12"/>
        <v/>
      </c>
      <c r="CP52" s="12" t="str">
        <f t="shared" si="12"/>
        <v/>
      </c>
      <c r="CQ52" s="12" t="str">
        <f t="shared" si="12"/>
        <v/>
      </c>
      <c r="CR52" s="12" t="str">
        <f t="shared" si="12"/>
        <v/>
      </c>
      <c r="CS52" s="12" t="str">
        <f t="shared" si="12"/>
        <v/>
      </c>
      <c r="CT52" s="12" t="str">
        <f t="shared" si="12"/>
        <v/>
      </c>
      <c r="CU52" s="12" t="str">
        <f t="shared" si="12"/>
        <v/>
      </c>
      <c r="CV52" s="12" t="str">
        <f t="shared" si="12"/>
        <v/>
      </c>
      <c r="CW52" s="12" t="str">
        <f t="shared" si="12"/>
        <v/>
      </c>
      <c r="CX52" s="12" t="str">
        <f t="shared" si="12"/>
        <v/>
      </c>
      <c r="CY52" s="12" t="str">
        <f t="shared" si="12"/>
        <v/>
      </c>
      <c r="CZ52" s="12" t="str">
        <f t="shared" si="12"/>
        <v/>
      </c>
      <c r="DA52" s="12" t="str">
        <f t="shared" si="12"/>
        <v/>
      </c>
      <c r="DB52" s="52"/>
      <c r="DC52" s="41"/>
      <c r="DD52" s="132"/>
      <c r="DE52" s="132"/>
      <c r="DF52" s="24" t="str">
        <f>"Total "&amp;IF(Accueil!AC26="","","Code "&amp;Accueil!AC26)</f>
        <v>Total Code 4</v>
      </c>
      <c r="DG52" s="28">
        <f t="shared" si="8"/>
        <v>0</v>
      </c>
    </row>
    <row r="53" spans="2:111" ht="15" customHeight="1" x14ac:dyDescent="0.25">
      <c r="B53" s="343"/>
      <c r="C53" s="51"/>
      <c r="D53" s="23" t="str">
        <f>IF(Accueil!AD14="","",Accueil!AD14&amp;IF(Accueil!AD26="",""," (Code "&amp;Accueil!AD26&amp;")"))</f>
        <v>Autres réponses (Code 9)</v>
      </c>
      <c r="E53" s="104"/>
      <c r="F53" s="12">
        <f>IF(F8="","",COUNTIF(F9:F48,9))</f>
        <v>0</v>
      </c>
      <c r="G53" s="12">
        <f t="shared" ref="G53:BR53" si="13">IF(G8="","",COUNTIF(G9:G48,9))</f>
        <v>0</v>
      </c>
      <c r="H53" s="12">
        <f t="shared" si="13"/>
        <v>0</v>
      </c>
      <c r="I53" s="12">
        <f t="shared" si="13"/>
        <v>0</v>
      </c>
      <c r="J53" s="12">
        <f t="shared" si="13"/>
        <v>0</v>
      </c>
      <c r="K53" s="12">
        <f t="shared" si="13"/>
        <v>0</v>
      </c>
      <c r="L53" s="12">
        <f t="shared" si="13"/>
        <v>0</v>
      </c>
      <c r="M53" s="12">
        <f t="shared" si="13"/>
        <v>0</v>
      </c>
      <c r="N53" s="12">
        <f t="shared" si="13"/>
        <v>0</v>
      </c>
      <c r="O53" s="12">
        <f t="shared" si="13"/>
        <v>0</v>
      </c>
      <c r="P53" s="12">
        <f t="shared" si="13"/>
        <v>0</v>
      </c>
      <c r="Q53" s="12">
        <f t="shared" si="13"/>
        <v>0</v>
      </c>
      <c r="R53" s="12">
        <f t="shared" si="13"/>
        <v>0</v>
      </c>
      <c r="S53" s="12">
        <f t="shared" si="13"/>
        <v>0</v>
      </c>
      <c r="T53" s="12">
        <f t="shared" si="13"/>
        <v>0</v>
      </c>
      <c r="U53" s="12">
        <f t="shared" si="13"/>
        <v>0</v>
      </c>
      <c r="V53" s="12">
        <f t="shared" si="13"/>
        <v>0</v>
      </c>
      <c r="W53" s="12">
        <f t="shared" si="13"/>
        <v>0</v>
      </c>
      <c r="X53" s="12">
        <f t="shared" si="13"/>
        <v>0</v>
      </c>
      <c r="Y53" s="12">
        <f t="shared" si="13"/>
        <v>0</v>
      </c>
      <c r="Z53" s="12">
        <f t="shared" si="13"/>
        <v>0</v>
      </c>
      <c r="AA53" s="12">
        <f t="shared" si="13"/>
        <v>0</v>
      </c>
      <c r="AB53" s="12">
        <f t="shared" si="13"/>
        <v>0</v>
      </c>
      <c r="AC53" s="12">
        <f t="shared" si="13"/>
        <v>0</v>
      </c>
      <c r="AD53" s="12">
        <f t="shared" si="13"/>
        <v>0</v>
      </c>
      <c r="AE53" s="12">
        <f t="shared" si="13"/>
        <v>0</v>
      </c>
      <c r="AF53" s="12">
        <f t="shared" si="13"/>
        <v>0</v>
      </c>
      <c r="AG53" s="12">
        <f t="shared" si="13"/>
        <v>0</v>
      </c>
      <c r="AH53" s="12">
        <f t="shared" si="13"/>
        <v>0</v>
      </c>
      <c r="AI53" s="12">
        <f t="shared" si="13"/>
        <v>0</v>
      </c>
      <c r="AJ53" s="12">
        <f t="shared" si="13"/>
        <v>0</v>
      </c>
      <c r="AK53" s="12">
        <f t="shared" si="13"/>
        <v>0</v>
      </c>
      <c r="AL53" s="12">
        <f t="shared" si="13"/>
        <v>0</v>
      </c>
      <c r="AM53" s="12">
        <f t="shared" si="13"/>
        <v>0</v>
      </c>
      <c r="AN53" s="12">
        <f t="shared" si="13"/>
        <v>0</v>
      </c>
      <c r="AO53" s="12">
        <f t="shared" si="13"/>
        <v>0</v>
      </c>
      <c r="AP53" s="12">
        <f t="shared" si="13"/>
        <v>0</v>
      </c>
      <c r="AQ53" s="12">
        <f t="shared" si="13"/>
        <v>0</v>
      </c>
      <c r="AR53" s="12">
        <f t="shared" si="13"/>
        <v>0</v>
      </c>
      <c r="AS53" s="12">
        <f t="shared" si="13"/>
        <v>0</v>
      </c>
      <c r="AT53" s="12">
        <f t="shared" si="13"/>
        <v>0</v>
      </c>
      <c r="AU53" s="12">
        <f t="shared" si="13"/>
        <v>0</v>
      </c>
      <c r="AV53" s="12">
        <f t="shared" si="13"/>
        <v>0</v>
      </c>
      <c r="AW53" s="12">
        <f t="shared" si="13"/>
        <v>0</v>
      </c>
      <c r="AX53" s="12">
        <f t="shared" si="13"/>
        <v>0</v>
      </c>
      <c r="AY53" s="12">
        <f t="shared" si="13"/>
        <v>0</v>
      </c>
      <c r="AZ53" s="12">
        <f t="shared" si="13"/>
        <v>0</v>
      </c>
      <c r="BA53" s="12">
        <f t="shared" si="13"/>
        <v>0</v>
      </c>
      <c r="BB53" s="12">
        <f t="shared" si="13"/>
        <v>0</v>
      </c>
      <c r="BC53" s="12">
        <f t="shared" si="13"/>
        <v>0</v>
      </c>
      <c r="BD53" s="12">
        <f t="shared" si="13"/>
        <v>0</v>
      </c>
      <c r="BE53" s="12">
        <f t="shared" si="13"/>
        <v>0</v>
      </c>
      <c r="BF53" s="12">
        <f t="shared" si="13"/>
        <v>0</v>
      </c>
      <c r="BG53" s="12">
        <f t="shared" si="13"/>
        <v>0</v>
      </c>
      <c r="BH53" s="12" t="str">
        <f t="shared" si="13"/>
        <v/>
      </c>
      <c r="BI53" s="12" t="str">
        <f t="shared" si="13"/>
        <v/>
      </c>
      <c r="BJ53" s="12" t="str">
        <f t="shared" si="13"/>
        <v/>
      </c>
      <c r="BK53" s="12" t="str">
        <f t="shared" si="13"/>
        <v/>
      </c>
      <c r="BL53" s="12" t="str">
        <f t="shared" si="13"/>
        <v/>
      </c>
      <c r="BM53" s="12" t="str">
        <f t="shared" si="13"/>
        <v/>
      </c>
      <c r="BN53" s="12" t="str">
        <f t="shared" si="13"/>
        <v/>
      </c>
      <c r="BO53" s="12" t="str">
        <f t="shared" si="13"/>
        <v/>
      </c>
      <c r="BP53" s="12" t="str">
        <f t="shared" si="13"/>
        <v/>
      </c>
      <c r="BQ53" s="12" t="str">
        <f t="shared" si="13"/>
        <v/>
      </c>
      <c r="BR53" s="12" t="str">
        <f t="shared" si="13"/>
        <v/>
      </c>
      <c r="BS53" s="12" t="str">
        <f t="shared" ref="BS53:DA53" si="14">IF(BS8="","",COUNTIF(BS9:BS48,9))</f>
        <v/>
      </c>
      <c r="BT53" s="12" t="str">
        <f t="shared" si="14"/>
        <v/>
      </c>
      <c r="BU53" s="12" t="str">
        <f t="shared" si="14"/>
        <v/>
      </c>
      <c r="BV53" s="12" t="str">
        <f t="shared" si="14"/>
        <v/>
      </c>
      <c r="BW53" s="12" t="str">
        <f t="shared" si="14"/>
        <v/>
      </c>
      <c r="BX53" s="12" t="str">
        <f t="shared" si="14"/>
        <v/>
      </c>
      <c r="BY53" s="12" t="str">
        <f t="shared" si="14"/>
        <v/>
      </c>
      <c r="BZ53" s="12" t="str">
        <f t="shared" si="14"/>
        <v/>
      </c>
      <c r="CA53" s="12" t="str">
        <f t="shared" si="14"/>
        <v/>
      </c>
      <c r="CB53" s="12" t="str">
        <f t="shared" si="14"/>
        <v/>
      </c>
      <c r="CC53" s="12" t="str">
        <f t="shared" si="14"/>
        <v/>
      </c>
      <c r="CD53" s="12" t="str">
        <f t="shared" si="14"/>
        <v/>
      </c>
      <c r="CE53" s="12" t="str">
        <f t="shared" si="14"/>
        <v/>
      </c>
      <c r="CF53" s="12" t="str">
        <f t="shared" si="14"/>
        <v/>
      </c>
      <c r="CG53" s="12" t="str">
        <f t="shared" si="14"/>
        <v/>
      </c>
      <c r="CH53" s="12" t="str">
        <f t="shared" si="14"/>
        <v/>
      </c>
      <c r="CI53" s="12" t="str">
        <f t="shared" si="14"/>
        <v/>
      </c>
      <c r="CJ53" s="12" t="str">
        <f t="shared" si="14"/>
        <v/>
      </c>
      <c r="CK53" s="12" t="str">
        <f t="shared" si="14"/>
        <v/>
      </c>
      <c r="CL53" s="12" t="str">
        <f t="shared" si="14"/>
        <v/>
      </c>
      <c r="CM53" s="12" t="str">
        <f t="shared" si="14"/>
        <v/>
      </c>
      <c r="CN53" s="12" t="str">
        <f t="shared" si="14"/>
        <v/>
      </c>
      <c r="CO53" s="12" t="str">
        <f t="shared" si="14"/>
        <v/>
      </c>
      <c r="CP53" s="12" t="str">
        <f t="shared" si="14"/>
        <v/>
      </c>
      <c r="CQ53" s="12" t="str">
        <f t="shared" si="14"/>
        <v/>
      </c>
      <c r="CR53" s="12" t="str">
        <f t="shared" si="14"/>
        <v/>
      </c>
      <c r="CS53" s="12" t="str">
        <f t="shared" si="14"/>
        <v/>
      </c>
      <c r="CT53" s="12" t="str">
        <f t="shared" si="14"/>
        <v/>
      </c>
      <c r="CU53" s="12" t="str">
        <f t="shared" si="14"/>
        <v/>
      </c>
      <c r="CV53" s="12" t="str">
        <f t="shared" si="14"/>
        <v/>
      </c>
      <c r="CW53" s="12" t="str">
        <f t="shared" si="14"/>
        <v/>
      </c>
      <c r="CX53" s="12" t="str">
        <f t="shared" si="14"/>
        <v/>
      </c>
      <c r="CY53" s="12" t="str">
        <f t="shared" si="14"/>
        <v/>
      </c>
      <c r="CZ53" s="12" t="str">
        <f t="shared" si="14"/>
        <v/>
      </c>
      <c r="DA53" s="12" t="str">
        <f t="shared" si="14"/>
        <v/>
      </c>
      <c r="DB53" s="52"/>
      <c r="DC53" s="41"/>
      <c r="DD53" s="132"/>
      <c r="DE53" s="132"/>
      <c r="DF53" s="24" t="str">
        <f>"Total "&amp;IF(Accueil!AD26="","","Code "&amp;Accueil!AD26)</f>
        <v>Total Code 9</v>
      </c>
      <c r="DG53" s="28">
        <f t="shared" si="8"/>
        <v>0</v>
      </c>
    </row>
    <row r="54" spans="2:111" ht="15" customHeight="1" x14ac:dyDescent="0.25">
      <c r="B54" s="343"/>
      <c r="C54" s="53"/>
      <c r="D54" s="26" t="str">
        <f>IF(Accueil!AE14="","",Accueil!AE14&amp;IF(Accueil!AE26="",""," (Code "&amp;Accueil!AE26&amp;")"))</f>
        <v>Absence de réponse (Code 0)</v>
      </c>
      <c r="E54" s="105"/>
      <c r="F54" s="12">
        <f>IF(F8="","",COUNTIF(F9:F48,0))</f>
        <v>0</v>
      </c>
      <c r="G54" s="12">
        <f t="shared" ref="G54:BR54" si="15">IF(G8="","",COUNTIF(G9:G48,0))</f>
        <v>0</v>
      </c>
      <c r="H54" s="12">
        <f t="shared" si="15"/>
        <v>0</v>
      </c>
      <c r="I54" s="12">
        <f t="shared" si="15"/>
        <v>0</v>
      </c>
      <c r="J54" s="12">
        <f t="shared" si="15"/>
        <v>0</v>
      </c>
      <c r="K54" s="12">
        <f t="shared" si="15"/>
        <v>0</v>
      </c>
      <c r="L54" s="12">
        <f t="shared" si="15"/>
        <v>0</v>
      </c>
      <c r="M54" s="12">
        <f t="shared" si="15"/>
        <v>0</v>
      </c>
      <c r="N54" s="12">
        <f t="shared" si="15"/>
        <v>0</v>
      </c>
      <c r="O54" s="12">
        <f t="shared" si="15"/>
        <v>0</v>
      </c>
      <c r="P54" s="12">
        <f t="shared" si="15"/>
        <v>0</v>
      </c>
      <c r="Q54" s="12">
        <f t="shared" si="15"/>
        <v>0</v>
      </c>
      <c r="R54" s="12">
        <f t="shared" si="15"/>
        <v>0</v>
      </c>
      <c r="S54" s="12">
        <f t="shared" si="15"/>
        <v>0</v>
      </c>
      <c r="T54" s="12">
        <f t="shared" si="15"/>
        <v>0</v>
      </c>
      <c r="U54" s="12">
        <f t="shared" si="15"/>
        <v>0</v>
      </c>
      <c r="V54" s="12">
        <f t="shared" si="15"/>
        <v>0</v>
      </c>
      <c r="W54" s="12">
        <f t="shared" si="15"/>
        <v>0</v>
      </c>
      <c r="X54" s="12">
        <f t="shared" si="15"/>
        <v>0</v>
      </c>
      <c r="Y54" s="12">
        <f t="shared" si="15"/>
        <v>0</v>
      </c>
      <c r="Z54" s="12">
        <f t="shared" si="15"/>
        <v>0</v>
      </c>
      <c r="AA54" s="12">
        <f t="shared" si="15"/>
        <v>0</v>
      </c>
      <c r="AB54" s="12">
        <f t="shared" si="15"/>
        <v>0</v>
      </c>
      <c r="AC54" s="12">
        <f t="shared" si="15"/>
        <v>0</v>
      </c>
      <c r="AD54" s="12">
        <f t="shared" si="15"/>
        <v>0</v>
      </c>
      <c r="AE54" s="12">
        <f t="shared" si="15"/>
        <v>0</v>
      </c>
      <c r="AF54" s="12">
        <f t="shared" si="15"/>
        <v>0</v>
      </c>
      <c r="AG54" s="12">
        <f t="shared" si="15"/>
        <v>0</v>
      </c>
      <c r="AH54" s="12">
        <f t="shared" si="15"/>
        <v>0</v>
      </c>
      <c r="AI54" s="12">
        <f t="shared" si="15"/>
        <v>0</v>
      </c>
      <c r="AJ54" s="12">
        <f t="shared" si="15"/>
        <v>0</v>
      </c>
      <c r="AK54" s="12">
        <f t="shared" si="15"/>
        <v>0</v>
      </c>
      <c r="AL54" s="12">
        <f t="shared" si="15"/>
        <v>0</v>
      </c>
      <c r="AM54" s="12">
        <f t="shared" si="15"/>
        <v>0</v>
      </c>
      <c r="AN54" s="12">
        <f t="shared" si="15"/>
        <v>0</v>
      </c>
      <c r="AO54" s="12">
        <f t="shared" si="15"/>
        <v>0</v>
      </c>
      <c r="AP54" s="12">
        <f t="shared" si="15"/>
        <v>0</v>
      </c>
      <c r="AQ54" s="12">
        <f t="shared" si="15"/>
        <v>0</v>
      </c>
      <c r="AR54" s="12">
        <f t="shared" si="15"/>
        <v>0</v>
      </c>
      <c r="AS54" s="12">
        <f t="shared" si="15"/>
        <v>0</v>
      </c>
      <c r="AT54" s="12">
        <f t="shared" si="15"/>
        <v>0</v>
      </c>
      <c r="AU54" s="12">
        <f t="shared" si="15"/>
        <v>0</v>
      </c>
      <c r="AV54" s="12">
        <f t="shared" si="15"/>
        <v>0</v>
      </c>
      <c r="AW54" s="12">
        <f t="shared" si="15"/>
        <v>0</v>
      </c>
      <c r="AX54" s="12">
        <f t="shared" si="15"/>
        <v>0</v>
      </c>
      <c r="AY54" s="12">
        <f t="shared" si="15"/>
        <v>0</v>
      </c>
      <c r="AZ54" s="12">
        <f t="shared" si="15"/>
        <v>0</v>
      </c>
      <c r="BA54" s="12">
        <f t="shared" si="15"/>
        <v>0</v>
      </c>
      <c r="BB54" s="12">
        <f t="shared" si="15"/>
        <v>0</v>
      </c>
      <c r="BC54" s="12">
        <f t="shared" si="15"/>
        <v>0</v>
      </c>
      <c r="BD54" s="12">
        <f t="shared" si="15"/>
        <v>0</v>
      </c>
      <c r="BE54" s="12">
        <f t="shared" si="15"/>
        <v>0</v>
      </c>
      <c r="BF54" s="12">
        <f t="shared" si="15"/>
        <v>0</v>
      </c>
      <c r="BG54" s="12">
        <f t="shared" si="15"/>
        <v>0</v>
      </c>
      <c r="BH54" s="12" t="str">
        <f t="shared" si="15"/>
        <v/>
      </c>
      <c r="BI54" s="12" t="str">
        <f t="shared" si="15"/>
        <v/>
      </c>
      <c r="BJ54" s="12" t="str">
        <f t="shared" si="15"/>
        <v/>
      </c>
      <c r="BK54" s="12" t="str">
        <f t="shared" si="15"/>
        <v/>
      </c>
      <c r="BL54" s="12" t="str">
        <f t="shared" si="15"/>
        <v/>
      </c>
      <c r="BM54" s="12" t="str">
        <f t="shared" si="15"/>
        <v/>
      </c>
      <c r="BN54" s="12" t="str">
        <f t="shared" si="15"/>
        <v/>
      </c>
      <c r="BO54" s="12" t="str">
        <f t="shared" si="15"/>
        <v/>
      </c>
      <c r="BP54" s="12" t="str">
        <f t="shared" si="15"/>
        <v/>
      </c>
      <c r="BQ54" s="12" t="str">
        <f t="shared" si="15"/>
        <v/>
      </c>
      <c r="BR54" s="12" t="str">
        <f t="shared" si="15"/>
        <v/>
      </c>
      <c r="BS54" s="12" t="str">
        <f t="shared" ref="BS54:DA54" si="16">IF(BS8="","",COUNTIF(BS9:BS48,0))</f>
        <v/>
      </c>
      <c r="BT54" s="12" t="str">
        <f t="shared" si="16"/>
        <v/>
      </c>
      <c r="BU54" s="12" t="str">
        <f t="shared" si="16"/>
        <v/>
      </c>
      <c r="BV54" s="12" t="str">
        <f t="shared" si="16"/>
        <v/>
      </c>
      <c r="BW54" s="12" t="str">
        <f t="shared" si="16"/>
        <v/>
      </c>
      <c r="BX54" s="12" t="str">
        <f t="shared" si="16"/>
        <v/>
      </c>
      <c r="BY54" s="12" t="str">
        <f t="shared" si="16"/>
        <v/>
      </c>
      <c r="BZ54" s="12" t="str">
        <f t="shared" si="16"/>
        <v/>
      </c>
      <c r="CA54" s="12" t="str">
        <f t="shared" si="16"/>
        <v/>
      </c>
      <c r="CB54" s="12" t="str">
        <f t="shared" si="16"/>
        <v/>
      </c>
      <c r="CC54" s="12" t="str">
        <f t="shared" si="16"/>
        <v/>
      </c>
      <c r="CD54" s="12" t="str">
        <f t="shared" si="16"/>
        <v/>
      </c>
      <c r="CE54" s="12" t="str">
        <f t="shared" si="16"/>
        <v/>
      </c>
      <c r="CF54" s="12" t="str">
        <f t="shared" si="16"/>
        <v/>
      </c>
      <c r="CG54" s="12" t="str">
        <f t="shared" si="16"/>
        <v/>
      </c>
      <c r="CH54" s="12" t="str">
        <f t="shared" si="16"/>
        <v/>
      </c>
      <c r="CI54" s="12" t="str">
        <f t="shared" si="16"/>
        <v/>
      </c>
      <c r="CJ54" s="12" t="str">
        <f t="shared" si="16"/>
        <v/>
      </c>
      <c r="CK54" s="12" t="str">
        <f t="shared" si="16"/>
        <v/>
      </c>
      <c r="CL54" s="12" t="str">
        <f t="shared" si="16"/>
        <v/>
      </c>
      <c r="CM54" s="12" t="str">
        <f t="shared" si="16"/>
        <v/>
      </c>
      <c r="CN54" s="12" t="str">
        <f t="shared" si="16"/>
        <v/>
      </c>
      <c r="CO54" s="12" t="str">
        <f t="shared" si="16"/>
        <v/>
      </c>
      <c r="CP54" s="12" t="str">
        <f t="shared" si="16"/>
        <v/>
      </c>
      <c r="CQ54" s="12" t="str">
        <f t="shared" si="16"/>
        <v/>
      </c>
      <c r="CR54" s="12" t="str">
        <f t="shared" si="16"/>
        <v/>
      </c>
      <c r="CS54" s="12" t="str">
        <f t="shared" si="16"/>
        <v/>
      </c>
      <c r="CT54" s="12" t="str">
        <f t="shared" si="16"/>
        <v/>
      </c>
      <c r="CU54" s="12" t="str">
        <f t="shared" si="16"/>
        <v/>
      </c>
      <c r="CV54" s="12" t="str">
        <f t="shared" si="16"/>
        <v/>
      </c>
      <c r="CW54" s="12" t="str">
        <f t="shared" si="16"/>
        <v/>
      </c>
      <c r="CX54" s="12" t="str">
        <f t="shared" si="16"/>
        <v/>
      </c>
      <c r="CY54" s="12" t="str">
        <f t="shared" si="16"/>
        <v/>
      </c>
      <c r="CZ54" s="12" t="str">
        <f t="shared" si="16"/>
        <v/>
      </c>
      <c r="DA54" s="12" t="str">
        <f t="shared" si="16"/>
        <v/>
      </c>
      <c r="DB54" s="52"/>
      <c r="DC54" s="41"/>
      <c r="DD54" s="132"/>
      <c r="DE54" s="132"/>
      <c r="DF54" s="24" t="str">
        <f>"Total "&amp;IF(Accueil!AE26="","","Code "&amp;Accueil!AE26)</f>
        <v>Total Code 0</v>
      </c>
      <c r="DG54" s="28">
        <f t="shared" si="8"/>
        <v>0</v>
      </c>
    </row>
    <row r="55" spans="2:111" ht="15" customHeight="1" x14ac:dyDescent="0.25">
      <c r="B55" s="343"/>
      <c r="C55" s="51"/>
      <c r="D55" s="23" t="str">
        <f>IF(Accueil!AF14="","",Accueil!AF14&amp;IF(Accueil!AF26="",""," (Code "&amp;Accueil!AF26&amp;")"))</f>
        <v>Élève absent (Code A)</v>
      </c>
      <c r="E55" s="104"/>
      <c r="F55" s="12">
        <f>IF(F8="","",COUNTIF(F9:F48,"A"))</f>
        <v>0</v>
      </c>
      <c r="G55" s="12">
        <f t="shared" ref="G55:BR55" si="17">IF(G8="","",COUNTIF(G9:G48,"A"))</f>
        <v>0</v>
      </c>
      <c r="H55" s="12">
        <f t="shared" si="17"/>
        <v>0</v>
      </c>
      <c r="I55" s="12">
        <f t="shared" si="17"/>
        <v>0</v>
      </c>
      <c r="J55" s="12">
        <f t="shared" si="17"/>
        <v>0</v>
      </c>
      <c r="K55" s="12">
        <f t="shared" si="17"/>
        <v>0</v>
      </c>
      <c r="L55" s="12">
        <f t="shared" si="17"/>
        <v>0</v>
      </c>
      <c r="M55" s="12">
        <f t="shared" si="17"/>
        <v>0</v>
      </c>
      <c r="N55" s="12">
        <f t="shared" si="17"/>
        <v>0</v>
      </c>
      <c r="O55" s="12">
        <f t="shared" si="17"/>
        <v>0</v>
      </c>
      <c r="P55" s="12">
        <f t="shared" si="17"/>
        <v>0</v>
      </c>
      <c r="Q55" s="12">
        <f t="shared" si="17"/>
        <v>0</v>
      </c>
      <c r="R55" s="12">
        <f t="shared" si="17"/>
        <v>0</v>
      </c>
      <c r="S55" s="12">
        <f t="shared" si="17"/>
        <v>0</v>
      </c>
      <c r="T55" s="12">
        <f t="shared" si="17"/>
        <v>0</v>
      </c>
      <c r="U55" s="12">
        <f t="shared" si="17"/>
        <v>0</v>
      </c>
      <c r="V55" s="12">
        <f t="shared" si="17"/>
        <v>0</v>
      </c>
      <c r="W55" s="12">
        <f t="shared" si="17"/>
        <v>0</v>
      </c>
      <c r="X55" s="12">
        <f t="shared" si="17"/>
        <v>0</v>
      </c>
      <c r="Y55" s="12">
        <f t="shared" si="17"/>
        <v>0</v>
      </c>
      <c r="Z55" s="12">
        <f t="shared" si="17"/>
        <v>0</v>
      </c>
      <c r="AA55" s="12">
        <f t="shared" si="17"/>
        <v>0</v>
      </c>
      <c r="AB55" s="12">
        <f t="shared" si="17"/>
        <v>0</v>
      </c>
      <c r="AC55" s="12">
        <f t="shared" si="17"/>
        <v>0</v>
      </c>
      <c r="AD55" s="12">
        <f t="shared" si="17"/>
        <v>0</v>
      </c>
      <c r="AE55" s="12">
        <f t="shared" si="17"/>
        <v>0</v>
      </c>
      <c r="AF55" s="12">
        <f t="shared" si="17"/>
        <v>0</v>
      </c>
      <c r="AG55" s="12">
        <f t="shared" si="17"/>
        <v>0</v>
      </c>
      <c r="AH55" s="12">
        <f t="shared" si="17"/>
        <v>0</v>
      </c>
      <c r="AI55" s="12">
        <f t="shared" si="17"/>
        <v>0</v>
      </c>
      <c r="AJ55" s="12">
        <f t="shared" si="17"/>
        <v>0</v>
      </c>
      <c r="AK55" s="12">
        <f t="shared" si="17"/>
        <v>0</v>
      </c>
      <c r="AL55" s="12">
        <f t="shared" si="17"/>
        <v>0</v>
      </c>
      <c r="AM55" s="12">
        <f t="shared" si="17"/>
        <v>0</v>
      </c>
      <c r="AN55" s="12">
        <f t="shared" si="17"/>
        <v>0</v>
      </c>
      <c r="AO55" s="12">
        <f t="shared" si="17"/>
        <v>0</v>
      </c>
      <c r="AP55" s="12">
        <f t="shared" si="17"/>
        <v>0</v>
      </c>
      <c r="AQ55" s="12">
        <f t="shared" si="17"/>
        <v>0</v>
      </c>
      <c r="AR55" s="12">
        <f t="shared" si="17"/>
        <v>0</v>
      </c>
      <c r="AS55" s="12">
        <f t="shared" si="17"/>
        <v>0</v>
      </c>
      <c r="AT55" s="12">
        <f t="shared" si="17"/>
        <v>0</v>
      </c>
      <c r="AU55" s="12">
        <f t="shared" si="17"/>
        <v>0</v>
      </c>
      <c r="AV55" s="12">
        <f t="shared" si="17"/>
        <v>0</v>
      </c>
      <c r="AW55" s="12">
        <f t="shared" si="17"/>
        <v>0</v>
      </c>
      <c r="AX55" s="12">
        <f t="shared" si="17"/>
        <v>0</v>
      </c>
      <c r="AY55" s="12">
        <f t="shared" si="17"/>
        <v>0</v>
      </c>
      <c r="AZ55" s="12">
        <f t="shared" si="17"/>
        <v>0</v>
      </c>
      <c r="BA55" s="12">
        <f t="shared" si="17"/>
        <v>0</v>
      </c>
      <c r="BB55" s="12">
        <f t="shared" si="17"/>
        <v>0</v>
      </c>
      <c r="BC55" s="12">
        <f t="shared" si="17"/>
        <v>0</v>
      </c>
      <c r="BD55" s="12">
        <f t="shared" si="17"/>
        <v>0</v>
      </c>
      <c r="BE55" s="12">
        <f t="shared" si="17"/>
        <v>0</v>
      </c>
      <c r="BF55" s="12">
        <f t="shared" si="17"/>
        <v>0</v>
      </c>
      <c r="BG55" s="12">
        <f t="shared" si="17"/>
        <v>0</v>
      </c>
      <c r="BH55" s="12" t="str">
        <f t="shared" si="17"/>
        <v/>
      </c>
      <c r="BI55" s="12" t="str">
        <f t="shared" si="17"/>
        <v/>
      </c>
      <c r="BJ55" s="12" t="str">
        <f t="shared" si="17"/>
        <v/>
      </c>
      <c r="BK55" s="12" t="str">
        <f t="shared" si="17"/>
        <v/>
      </c>
      <c r="BL55" s="12" t="str">
        <f t="shared" si="17"/>
        <v/>
      </c>
      <c r="BM55" s="12" t="str">
        <f t="shared" si="17"/>
        <v/>
      </c>
      <c r="BN55" s="12" t="str">
        <f t="shared" si="17"/>
        <v/>
      </c>
      <c r="BO55" s="12" t="str">
        <f t="shared" si="17"/>
        <v/>
      </c>
      <c r="BP55" s="12" t="str">
        <f t="shared" si="17"/>
        <v/>
      </c>
      <c r="BQ55" s="12" t="str">
        <f t="shared" si="17"/>
        <v/>
      </c>
      <c r="BR55" s="12" t="str">
        <f t="shared" si="17"/>
        <v/>
      </c>
      <c r="BS55" s="12" t="str">
        <f t="shared" ref="BS55:DA55" si="18">IF(BS8="","",COUNTIF(BS9:BS48,"A"))</f>
        <v/>
      </c>
      <c r="BT55" s="12" t="str">
        <f t="shared" si="18"/>
        <v/>
      </c>
      <c r="BU55" s="12" t="str">
        <f t="shared" si="18"/>
        <v/>
      </c>
      <c r="BV55" s="12" t="str">
        <f t="shared" si="18"/>
        <v/>
      </c>
      <c r="BW55" s="12" t="str">
        <f t="shared" si="18"/>
        <v/>
      </c>
      <c r="BX55" s="12" t="str">
        <f t="shared" si="18"/>
        <v/>
      </c>
      <c r="BY55" s="12" t="str">
        <f t="shared" si="18"/>
        <v/>
      </c>
      <c r="BZ55" s="12" t="str">
        <f t="shared" si="18"/>
        <v/>
      </c>
      <c r="CA55" s="12" t="str">
        <f t="shared" si="18"/>
        <v/>
      </c>
      <c r="CB55" s="12" t="str">
        <f t="shared" si="18"/>
        <v/>
      </c>
      <c r="CC55" s="12" t="str">
        <f t="shared" si="18"/>
        <v/>
      </c>
      <c r="CD55" s="12" t="str">
        <f t="shared" si="18"/>
        <v/>
      </c>
      <c r="CE55" s="12" t="str">
        <f t="shared" si="18"/>
        <v/>
      </c>
      <c r="CF55" s="12" t="str">
        <f t="shared" si="18"/>
        <v/>
      </c>
      <c r="CG55" s="12" t="str">
        <f t="shared" si="18"/>
        <v/>
      </c>
      <c r="CH55" s="12" t="str">
        <f t="shared" si="18"/>
        <v/>
      </c>
      <c r="CI55" s="12" t="str">
        <f t="shared" si="18"/>
        <v/>
      </c>
      <c r="CJ55" s="12" t="str">
        <f t="shared" si="18"/>
        <v/>
      </c>
      <c r="CK55" s="12" t="str">
        <f t="shared" si="18"/>
        <v/>
      </c>
      <c r="CL55" s="12" t="str">
        <f t="shared" si="18"/>
        <v/>
      </c>
      <c r="CM55" s="12" t="str">
        <f t="shared" si="18"/>
        <v/>
      </c>
      <c r="CN55" s="12" t="str">
        <f t="shared" si="18"/>
        <v/>
      </c>
      <c r="CO55" s="12" t="str">
        <f t="shared" si="18"/>
        <v/>
      </c>
      <c r="CP55" s="12" t="str">
        <f t="shared" si="18"/>
        <v/>
      </c>
      <c r="CQ55" s="12" t="str">
        <f t="shared" si="18"/>
        <v/>
      </c>
      <c r="CR55" s="12" t="str">
        <f t="shared" si="18"/>
        <v/>
      </c>
      <c r="CS55" s="12" t="str">
        <f t="shared" si="18"/>
        <v/>
      </c>
      <c r="CT55" s="12" t="str">
        <f t="shared" si="18"/>
        <v/>
      </c>
      <c r="CU55" s="12" t="str">
        <f t="shared" si="18"/>
        <v/>
      </c>
      <c r="CV55" s="12" t="str">
        <f t="shared" si="18"/>
        <v/>
      </c>
      <c r="CW55" s="12" t="str">
        <f t="shared" si="18"/>
        <v/>
      </c>
      <c r="CX55" s="12" t="str">
        <f t="shared" si="18"/>
        <v/>
      </c>
      <c r="CY55" s="12" t="str">
        <f t="shared" si="18"/>
        <v/>
      </c>
      <c r="CZ55" s="12" t="str">
        <f t="shared" si="18"/>
        <v/>
      </c>
      <c r="DA55" s="12" t="str">
        <f t="shared" si="18"/>
        <v/>
      </c>
      <c r="DB55" s="52"/>
      <c r="DC55" s="41"/>
      <c r="DD55" s="132"/>
      <c r="DE55" s="132"/>
      <c r="DF55" s="24" t="str">
        <f>"Total "&amp;IF(Accueil!AF26="","","Code "&amp;Accueil!AF26)</f>
        <v>Total Code A</v>
      </c>
      <c r="DG55" s="28">
        <f t="shared" si="8"/>
        <v>0</v>
      </c>
    </row>
    <row r="56" spans="2:111" ht="15" customHeight="1" x14ac:dyDescent="0.25">
      <c r="B56" s="343"/>
      <c r="C56" s="54"/>
      <c r="D56" s="27" t="s">
        <v>16</v>
      </c>
      <c r="E56" s="106"/>
      <c r="F56" s="12">
        <f>IF(F8="","",COUNTIF($E$9:$E$48,1))</f>
        <v>0</v>
      </c>
      <c r="G56" s="12">
        <f t="shared" ref="G56:BR56" si="19">IF(G8="","",COUNTIF($E$9:$E$48,1))</f>
        <v>0</v>
      </c>
      <c r="H56" s="12">
        <f t="shared" si="19"/>
        <v>0</v>
      </c>
      <c r="I56" s="12">
        <f t="shared" si="19"/>
        <v>0</v>
      </c>
      <c r="J56" s="12">
        <f t="shared" si="19"/>
        <v>0</v>
      </c>
      <c r="K56" s="12">
        <f t="shared" si="19"/>
        <v>0</v>
      </c>
      <c r="L56" s="12">
        <f t="shared" si="19"/>
        <v>0</v>
      </c>
      <c r="M56" s="12">
        <f t="shared" si="19"/>
        <v>0</v>
      </c>
      <c r="N56" s="12">
        <f t="shared" si="19"/>
        <v>0</v>
      </c>
      <c r="O56" s="12">
        <f t="shared" si="19"/>
        <v>0</v>
      </c>
      <c r="P56" s="12">
        <f t="shared" si="19"/>
        <v>0</v>
      </c>
      <c r="Q56" s="12">
        <f t="shared" si="19"/>
        <v>0</v>
      </c>
      <c r="R56" s="12">
        <f t="shared" si="19"/>
        <v>0</v>
      </c>
      <c r="S56" s="12">
        <f t="shared" si="19"/>
        <v>0</v>
      </c>
      <c r="T56" s="12">
        <f t="shared" si="19"/>
        <v>0</v>
      </c>
      <c r="U56" s="12">
        <f t="shared" si="19"/>
        <v>0</v>
      </c>
      <c r="V56" s="12">
        <f t="shared" si="19"/>
        <v>0</v>
      </c>
      <c r="W56" s="12">
        <f t="shared" si="19"/>
        <v>0</v>
      </c>
      <c r="X56" s="12">
        <f t="shared" si="19"/>
        <v>0</v>
      </c>
      <c r="Y56" s="12">
        <f t="shared" si="19"/>
        <v>0</v>
      </c>
      <c r="Z56" s="12">
        <f t="shared" si="19"/>
        <v>0</v>
      </c>
      <c r="AA56" s="12">
        <f t="shared" si="19"/>
        <v>0</v>
      </c>
      <c r="AB56" s="12">
        <f t="shared" si="19"/>
        <v>0</v>
      </c>
      <c r="AC56" s="12">
        <f t="shared" si="19"/>
        <v>0</v>
      </c>
      <c r="AD56" s="12">
        <f t="shared" si="19"/>
        <v>0</v>
      </c>
      <c r="AE56" s="12">
        <f t="shared" si="19"/>
        <v>0</v>
      </c>
      <c r="AF56" s="12">
        <f t="shared" si="19"/>
        <v>0</v>
      </c>
      <c r="AG56" s="12">
        <f t="shared" si="19"/>
        <v>0</v>
      </c>
      <c r="AH56" s="12">
        <f t="shared" si="19"/>
        <v>0</v>
      </c>
      <c r="AI56" s="12">
        <f t="shared" si="19"/>
        <v>0</v>
      </c>
      <c r="AJ56" s="12">
        <f t="shared" si="19"/>
        <v>0</v>
      </c>
      <c r="AK56" s="12">
        <f t="shared" si="19"/>
        <v>0</v>
      </c>
      <c r="AL56" s="12">
        <f t="shared" si="19"/>
        <v>0</v>
      </c>
      <c r="AM56" s="12">
        <f t="shared" si="19"/>
        <v>0</v>
      </c>
      <c r="AN56" s="12">
        <f t="shared" si="19"/>
        <v>0</v>
      </c>
      <c r="AO56" s="12">
        <f t="shared" si="19"/>
        <v>0</v>
      </c>
      <c r="AP56" s="12">
        <f t="shared" si="19"/>
        <v>0</v>
      </c>
      <c r="AQ56" s="12">
        <f t="shared" si="19"/>
        <v>0</v>
      </c>
      <c r="AR56" s="12">
        <f t="shared" si="19"/>
        <v>0</v>
      </c>
      <c r="AS56" s="12">
        <f t="shared" si="19"/>
        <v>0</v>
      </c>
      <c r="AT56" s="12">
        <f t="shared" si="19"/>
        <v>0</v>
      </c>
      <c r="AU56" s="12">
        <f t="shared" si="19"/>
        <v>0</v>
      </c>
      <c r="AV56" s="12">
        <f t="shared" si="19"/>
        <v>0</v>
      </c>
      <c r="AW56" s="12">
        <f t="shared" si="19"/>
        <v>0</v>
      </c>
      <c r="AX56" s="12">
        <f t="shared" si="19"/>
        <v>0</v>
      </c>
      <c r="AY56" s="12">
        <f t="shared" si="19"/>
        <v>0</v>
      </c>
      <c r="AZ56" s="12">
        <f t="shared" si="19"/>
        <v>0</v>
      </c>
      <c r="BA56" s="12">
        <f t="shared" si="19"/>
        <v>0</v>
      </c>
      <c r="BB56" s="12">
        <f t="shared" si="19"/>
        <v>0</v>
      </c>
      <c r="BC56" s="12">
        <f t="shared" si="19"/>
        <v>0</v>
      </c>
      <c r="BD56" s="12">
        <f t="shared" si="19"/>
        <v>0</v>
      </c>
      <c r="BE56" s="12">
        <f t="shared" si="19"/>
        <v>0</v>
      </c>
      <c r="BF56" s="12">
        <f t="shared" si="19"/>
        <v>0</v>
      </c>
      <c r="BG56" s="12">
        <f t="shared" si="19"/>
        <v>0</v>
      </c>
      <c r="BH56" s="12" t="str">
        <f t="shared" si="19"/>
        <v/>
      </c>
      <c r="BI56" s="12" t="str">
        <f t="shared" si="19"/>
        <v/>
      </c>
      <c r="BJ56" s="12" t="str">
        <f t="shared" si="19"/>
        <v/>
      </c>
      <c r="BK56" s="12" t="str">
        <f t="shared" si="19"/>
        <v/>
      </c>
      <c r="BL56" s="12" t="str">
        <f t="shared" si="19"/>
        <v/>
      </c>
      <c r="BM56" s="12" t="str">
        <f t="shared" si="19"/>
        <v/>
      </c>
      <c r="BN56" s="12" t="str">
        <f t="shared" si="19"/>
        <v/>
      </c>
      <c r="BO56" s="12" t="str">
        <f t="shared" si="19"/>
        <v/>
      </c>
      <c r="BP56" s="12" t="str">
        <f t="shared" si="19"/>
        <v/>
      </c>
      <c r="BQ56" s="12" t="str">
        <f t="shared" si="19"/>
        <v/>
      </c>
      <c r="BR56" s="12" t="str">
        <f t="shared" si="19"/>
        <v/>
      </c>
      <c r="BS56" s="12" t="str">
        <f t="shared" ref="BS56:DA56" si="20">IF(BS8="","",COUNTIF($E$9:$E$48,1))</f>
        <v/>
      </c>
      <c r="BT56" s="12" t="str">
        <f t="shared" si="20"/>
        <v/>
      </c>
      <c r="BU56" s="12" t="str">
        <f t="shared" si="20"/>
        <v/>
      </c>
      <c r="BV56" s="12" t="str">
        <f t="shared" si="20"/>
        <v/>
      </c>
      <c r="BW56" s="12" t="str">
        <f t="shared" si="20"/>
        <v/>
      </c>
      <c r="BX56" s="12" t="str">
        <f t="shared" si="20"/>
        <v/>
      </c>
      <c r="BY56" s="12" t="str">
        <f t="shared" si="20"/>
        <v/>
      </c>
      <c r="BZ56" s="12" t="str">
        <f t="shared" si="20"/>
        <v/>
      </c>
      <c r="CA56" s="12" t="str">
        <f t="shared" si="20"/>
        <v/>
      </c>
      <c r="CB56" s="12" t="str">
        <f t="shared" si="20"/>
        <v/>
      </c>
      <c r="CC56" s="12" t="str">
        <f t="shared" si="20"/>
        <v/>
      </c>
      <c r="CD56" s="12" t="str">
        <f t="shared" si="20"/>
        <v/>
      </c>
      <c r="CE56" s="12" t="str">
        <f t="shared" si="20"/>
        <v/>
      </c>
      <c r="CF56" s="12" t="str">
        <f t="shared" si="20"/>
        <v/>
      </c>
      <c r="CG56" s="12" t="str">
        <f t="shared" si="20"/>
        <v/>
      </c>
      <c r="CH56" s="12" t="str">
        <f t="shared" si="20"/>
        <v/>
      </c>
      <c r="CI56" s="12" t="str">
        <f t="shared" si="20"/>
        <v/>
      </c>
      <c r="CJ56" s="12" t="str">
        <f t="shared" si="20"/>
        <v/>
      </c>
      <c r="CK56" s="12" t="str">
        <f t="shared" si="20"/>
        <v/>
      </c>
      <c r="CL56" s="12" t="str">
        <f t="shared" si="20"/>
        <v/>
      </c>
      <c r="CM56" s="12" t="str">
        <f t="shared" si="20"/>
        <v/>
      </c>
      <c r="CN56" s="12" t="str">
        <f t="shared" si="20"/>
        <v/>
      </c>
      <c r="CO56" s="12" t="str">
        <f t="shared" si="20"/>
        <v/>
      </c>
      <c r="CP56" s="12" t="str">
        <f t="shared" si="20"/>
        <v/>
      </c>
      <c r="CQ56" s="12" t="str">
        <f t="shared" si="20"/>
        <v/>
      </c>
      <c r="CR56" s="12" t="str">
        <f t="shared" si="20"/>
        <v/>
      </c>
      <c r="CS56" s="12" t="str">
        <f t="shared" si="20"/>
        <v/>
      </c>
      <c r="CT56" s="12" t="str">
        <f t="shared" si="20"/>
        <v/>
      </c>
      <c r="CU56" s="12" t="str">
        <f t="shared" si="20"/>
        <v/>
      </c>
      <c r="CV56" s="12" t="str">
        <f t="shared" si="20"/>
        <v/>
      </c>
      <c r="CW56" s="12" t="str">
        <f t="shared" si="20"/>
        <v/>
      </c>
      <c r="CX56" s="12" t="str">
        <f t="shared" si="20"/>
        <v/>
      </c>
      <c r="CY56" s="12" t="str">
        <f t="shared" si="20"/>
        <v/>
      </c>
      <c r="CZ56" s="12" t="str">
        <f t="shared" si="20"/>
        <v/>
      </c>
      <c r="DA56" s="12" t="str">
        <f t="shared" si="20"/>
        <v/>
      </c>
      <c r="DB56" s="52"/>
      <c r="DC56" s="41"/>
      <c r="DD56" s="132"/>
      <c r="DE56" s="132"/>
      <c r="DF56" s="24" t="s">
        <v>18</v>
      </c>
      <c r="DG56" s="28">
        <f t="shared" si="8"/>
        <v>0</v>
      </c>
    </row>
    <row r="57" spans="2:111" ht="15" customHeight="1" x14ac:dyDescent="0.25">
      <c r="B57" s="343"/>
      <c r="C57" s="51"/>
      <c r="D57" s="26" t="s">
        <v>17</v>
      </c>
      <c r="E57" s="105"/>
      <c r="F57" s="12">
        <f>IF(F8="","",COUNTA(F9:F48)-F55)</f>
        <v>0</v>
      </c>
      <c r="G57" s="12">
        <f t="shared" ref="G57:BR57" si="21">IF(G8="","",COUNTA(G9:G48)-G55)</f>
        <v>0</v>
      </c>
      <c r="H57" s="12">
        <f t="shared" si="21"/>
        <v>0</v>
      </c>
      <c r="I57" s="12">
        <f t="shared" si="21"/>
        <v>0</v>
      </c>
      <c r="J57" s="12">
        <f t="shared" si="21"/>
        <v>0</v>
      </c>
      <c r="K57" s="12">
        <f t="shared" si="21"/>
        <v>0</v>
      </c>
      <c r="L57" s="12">
        <f t="shared" si="21"/>
        <v>0</v>
      </c>
      <c r="M57" s="12">
        <f t="shared" si="21"/>
        <v>0</v>
      </c>
      <c r="N57" s="12">
        <f t="shared" si="21"/>
        <v>0</v>
      </c>
      <c r="O57" s="12">
        <f t="shared" si="21"/>
        <v>0</v>
      </c>
      <c r="P57" s="12">
        <f t="shared" si="21"/>
        <v>0</v>
      </c>
      <c r="Q57" s="12">
        <f t="shared" si="21"/>
        <v>0</v>
      </c>
      <c r="R57" s="12">
        <f t="shared" si="21"/>
        <v>0</v>
      </c>
      <c r="S57" s="12">
        <f t="shared" si="21"/>
        <v>0</v>
      </c>
      <c r="T57" s="12">
        <f t="shared" si="21"/>
        <v>0</v>
      </c>
      <c r="U57" s="12">
        <f t="shared" si="21"/>
        <v>0</v>
      </c>
      <c r="V57" s="12">
        <f t="shared" si="21"/>
        <v>0</v>
      </c>
      <c r="W57" s="12">
        <f t="shared" si="21"/>
        <v>0</v>
      </c>
      <c r="X57" s="12">
        <f t="shared" si="21"/>
        <v>0</v>
      </c>
      <c r="Y57" s="12">
        <f t="shared" si="21"/>
        <v>0</v>
      </c>
      <c r="Z57" s="12">
        <f t="shared" si="21"/>
        <v>0</v>
      </c>
      <c r="AA57" s="12">
        <f t="shared" si="21"/>
        <v>0</v>
      </c>
      <c r="AB57" s="12">
        <f t="shared" si="21"/>
        <v>0</v>
      </c>
      <c r="AC57" s="12">
        <f t="shared" si="21"/>
        <v>0</v>
      </c>
      <c r="AD57" s="12">
        <f t="shared" si="21"/>
        <v>0</v>
      </c>
      <c r="AE57" s="12">
        <f t="shared" si="21"/>
        <v>0</v>
      </c>
      <c r="AF57" s="12">
        <f t="shared" si="21"/>
        <v>0</v>
      </c>
      <c r="AG57" s="12">
        <f t="shared" si="21"/>
        <v>0</v>
      </c>
      <c r="AH57" s="12">
        <f t="shared" si="21"/>
        <v>0</v>
      </c>
      <c r="AI57" s="12">
        <f t="shared" si="21"/>
        <v>0</v>
      </c>
      <c r="AJ57" s="12">
        <f t="shared" si="21"/>
        <v>0</v>
      </c>
      <c r="AK57" s="12">
        <f t="shared" si="21"/>
        <v>0</v>
      </c>
      <c r="AL57" s="12">
        <f t="shared" si="21"/>
        <v>0</v>
      </c>
      <c r="AM57" s="12">
        <f t="shared" si="21"/>
        <v>0</v>
      </c>
      <c r="AN57" s="12">
        <f t="shared" si="21"/>
        <v>0</v>
      </c>
      <c r="AO57" s="12">
        <f t="shared" si="21"/>
        <v>0</v>
      </c>
      <c r="AP57" s="12">
        <f t="shared" si="21"/>
        <v>0</v>
      </c>
      <c r="AQ57" s="12">
        <f t="shared" si="21"/>
        <v>0</v>
      </c>
      <c r="AR57" s="12">
        <f t="shared" si="21"/>
        <v>0</v>
      </c>
      <c r="AS57" s="12">
        <f t="shared" si="21"/>
        <v>0</v>
      </c>
      <c r="AT57" s="12">
        <f t="shared" si="21"/>
        <v>0</v>
      </c>
      <c r="AU57" s="12">
        <f t="shared" si="21"/>
        <v>0</v>
      </c>
      <c r="AV57" s="12">
        <f t="shared" si="21"/>
        <v>0</v>
      </c>
      <c r="AW57" s="12">
        <f t="shared" si="21"/>
        <v>0</v>
      </c>
      <c r="AX57" s="12">
        <f t="shared" si="21"/>
        <v>0</v>
      </c>
      <c r="AY57" s="12">
        <f t="shared" si="21"/>
        <v>0</v>
      </c>
      <c r="AZ57" s="12">
        <f t="shared" si="21"/>
        <v>0</v>
      </c>
      <c r="BA57" s="12">
        <f t="shared" si="21"/>
        <v>0</v>
      </c>
      <c r="BB57" s="12">
        <f t="shared" si="21"/>
        <v>0</v>
      </c>
      <c r="BC57" s="12">
        <f t="shared" si="21"/>
        <v>0</v>
      </c>
      <c r="BD57" s="12">
        <f t="shared" si="21"/>
        <v>0</v>
      </c>
      <c r="BE57" s="12">
        <f t="shared" si="21"/>
        <v>0</v>
      </c>
      <c r="BF57" s="12">
        <f t="shared" si="21"/>
        <v>0</v>
      </c>
      <c r="BG57" s="12">
        <f t="shared" si="21"/>
        <v>0</v>
      </c>
      <c r="BH57" s="12" t="str">
        <f t="shared" si="21"/>
        <v/>
      </c>
      <c r="BI57" s="12" t="str">
        <f t="shared" si="21"/>
        <v/>
      </c>
      <c r="BJ57" s="12" t="str">
        <f t="shared" si="21"/>
        <v/>
      </c>
      <c r="BK57" s="12" t="str">
        <f t="shared" si="21"/>
        <v/>
      </c>
      <c r="BL57" s="12" t="str">
        <f t="shared" si="21"/>
        <v/>
      </c>
      <c r="BM57" s="12" t="str">
        <f t="shared" si="21"/>
        <v/>
      </c>
      <c r="BN57" s="12" t="str">
        <f t="shared" si="21"/>
        <v/>
      </c>
      <c r="BO57" s="12" t="str">
        <f t="shared" si="21"/>
        <v/>
      </c>
      <c r="BP57" s="12" t="str">
        <f t="shared" si="21"/>
        <v/>
      </c>
      <c r="BQ57" s="12" t="str">
        <f t="shared" si="21"/>
        <v/>
      </c>
      <c r="BR57" s="12" t="str">
        <f t="shared" si="21"/>
        <v/>
      </c>
      <c r="BS57" s="12" t="str">
        <f t="shared" ref="BS57:DA57" si="22">IF(BS8="","",COUNTA(BS9:BS48)-BS55)</f>
        <v/>
      </c>
      <c r="BT57" s="12" t="str">
        <f t="shared" si="22"/>
        <v/>
      </c>
      <c r="BU57" s="12" t="str">
        <f t="shared" si="22"/>
        <v/>
      </c>
      <c r="BV57" s="12" t="str">
        <f t="shared" si="22"/>
        <v/>
      </c>
      <c r="BW57" s="12" t="str">
        <f t="shared" si="22"/>
        <v/>
      </c>
      <c r="BX57" s="12" t="str">
        <f t="shared" si="22"/>
        <v/>
      </c>
      <c r="BY57" s="12" t="str">
        <f t="shared" si="22"/>
        <v/>
      </c>
      <c r="BZ57" s="12" t="str">
        <f t="shared" si="22"/>
        <v/>
      </c>
      <c r="CA57" s="12" t="str">
        <f t="shared" si="22"/>
        <v/>
      </c>
      <c r="CB57" s="12" t="str">
        <f t="shared" si="22"/>
        <v/>
      </c>
      <c r="CC57" s="12" t="str">
        <f t="shared" si="22"/>
        <v/>
      </c>
      <c r="CD57" s="12" t="str">
        <f t="shared" si="22"/>
        <v/>
      </c>
      <c r="CE57" s="12" t="str">
        <f t="shared" si="22"/>
        <v/>
      </c>
      <c r="CF57" s="12" t="str">
        <f t="shared" si="22"/>
        <v/>
      </c>
      <c r="CG57" s="12" t="str">
        <f t="shared" si="22"/>
        <v/>
      </c>
      <c r="CH57" s="12" t="str">
        <f t="shared" si="22"/>
        <v/>
      </c>
      <c r="CI57" s="12" t="str">
        <f t="shared" si="22"/>
        <v/>
      </c>
      <c r="CJ57" s="12" t="str">
        <f t="shared" si="22"/>
        <v/>
      </c>
      <c r="CK57" s="12" t="str">
        <f t="shared" si="22"/>
        <v/>
      </c>
      <c r="CL57" s="12" t="str">
        <f t="shared" si="22"/>
        <v/>
      </c>
      <c r="CM57" s="12" t="str">
        <f t="shared" si="22"/>
        <v/>
      </c>
      <c r="CN57" s="12" t="str">
        <f t="shared" si="22"/>
        <v/>
      </c>
      <c r="CO57" s="12" t="str">
        <f t="shared" si="22"/>
        <v/>
      </c>
      <c r="CP57" s="12" t="str">
        <f t="shared" si="22"/>
        <v/>
      </c>
      <c r="CQ57" s="12" t="str">
        <f t="shared" si="22"/>
        <v/>
      </c>
      <c r="CR57" s="12" t="str">
        <f t="shared" si="22"/>
        <v/>
      </c>
      <c r="CS57" s="12" t="str">
        <f t="shared" si="22"/>
        <v/>
      </c>
      <c r="CT57" s="12" t="str">
        <f t="shared" si="22"/>
        <v/>
      </c>
      <c r="CU57" s="12" t="str">
        <f t="shared" si="22"/>
        <v/>
      </c>
      <c r="CV57" s="12" t="str">
        <f t="shared" si="22"/>
        <v/>
      </c>
      <c r="CW57" s="12" t="str">
        <f t="shared" si="22"/>
        <v/>
      </c>
      <c r="CX57" s="12" t="str">
        <f t="shared" si="22"/>
        <v/>
      </c>
      <c r="CY57" s="12" t="str">
        <f t="shared" si="22"/>
        <v/>
      </c>
      <c r="CZ57" s="12" t="str">
        <f t="shared" si="22"/>
        <v/>
      </c>
      <c r="DA57" s="12" t="str">
        <f t="shared" si="22"/>
        <v/>
      </c>
      <c r="DB57" s="52"/>
      <c r="DC57" s="41"/>
      <c r="DD57" s="132"/>
      <c r="DE57" s="132"/>
      <c r="DF57" s="24" t="s">
        <v>19</v>
      </c>
      <c r="DG57" s="28">
        <f t="shared" si="8"/>
        <v>0</v>
      </c>
    </row>
    <row r="58" spans="2:111" ht="34.5" customHeight="1" x14ac:dyDescent="0.25">
      <c r="B58" s="344"/>
      <c r="C58" s="51"/>
      <c r="D58" s="23" t="s">
        <v>49</v>
      </c>
      <c r="E58" s="104"/>
      <c r="F58" s="25" t="str">
        <f>IF(F8="","",IF(ISERROR(F50/F57),"",ROUND((F50/F57),3)*100&amp;" %"))</f>
        <v/>
      </c>
      <c r="G58" s="25" t="str">
        <f t="shared" ref="G58:BR58" si="23">IF(G8="","",IF(ISERROR(G50/G57),"",ROUND((G50/G57),3)*100&amp;" %"))</f>
        <v/>
      </c>
      <c r="H58" s="25" t="str">
        <f t="shared" si="23"/>
        <v/>
      </c>
      <c r="I58" s="25" t="str">
        <f t="shared" si="23"/>
        <v/>
      </c>
      <c r="J58" s="25" t="str">
        <f t="shared" si="23"/>
        <v/>
      </c>
      <c r="K58" s="25" t="str">
        <f t="shared" si="23"/>
        <v/>
      </c>
      <c r="L58" s="25" t="str">
        <f t="shared" si="23"/>
        <v/>
      </c>
      <c r="M58" s="25" t="str">
        <f t="shared" si="23"/>
        <v/>
      </c>
      <c r="N58" s="25" t="str">
        <f t="shared" si="23"/>
        <v/>
      </c>
      <c r="O58" s="25" t="str">
        <f t="shared" si="23"/>
        <v/>
      </c>
      <c r="P58" s="25" t="str">
        <f t="shared" si="23"/>
        <v/>
      </c>
      <c r="Q58" s="25" t="str">
        <f t="shared" si="23"/>
        <v/>
      </c>
      <c r="R58" s="25" t="str">
        <f t="shared" si="23"/>
        <v/>
      </c>
      <c r="S58" s="25" t="str">
        <f t="shared" si="23"/>
        <v/>
      </c>
      <c r="T58" s="25" t="str">
        <f t="shared" si="23"/>
        <v/>
      </c>
      <c r="U58" s="25" t="str">
        <f t="shared" si="23"/>
        <v/>
      </c>
      <c r="V58" s="25" t="str">
        <f t="shared" si="23"/>
        <v/>
      </c>
      <c r="W58" s="25" t="str">
        <f t="shared" si="23"/>
        <v/>
      </c>
      <c r="X58" s="25" t="str">
        <f t="shared" si="23"/>
        <v/>
      </c>
      <c r="Y58" s="25" t="str">
        <f t="shared" si="23"/>
        <v/>
      </c>
      <c r="Z58" s="25" t="str">
        <f t="shared" si="23"/>
        <v/>
      </c>
      <c r="AA58" s="25" t="str">
        <f t="shared" si="23"/>
        <v/>
      </c>
      <c r="AB58" s="25" t="str">
        <f t="shared" si="23"/>
        <v/>
      </c>
      <c r="AC58" s="25" t="str">
        <f t="shared" si="23"/>
        <v/>
      </c>
      <c r="AD58" s="25" t="str">
        <f t="shared" si="23"/>
        <v/>
      </c>
      <c r="AE58" s="25" t="str">
        <f t="shared" si="23"/>
        <v/>
      </c>
      <c r="AF58" s="25" t="str">
        <f t="shared" si="23"/>
        <v/>
      </c>
      <c r="AG58" s="25" t="str">
        <f t="shared" si="23"/>
        <v/>
      </c>
      <c r="AH58" s="25" t="str">
        <f t="shared" si="23"/>
        <v/>
      </c>
      <c r="AI58" s="25" t="str">
        <f t="shared" si="23"/>
        <v/>
      </c>
      <c r="AJ58" s="25" t="str">
        <f t="shared" si="23"/>
        <v/>
      </c>
      <c r="AK58" s="25" t="str">
        <f t="shared" si="23"/>
        <v/>
      </c>
      <c r="AL58" s="25" t="str">
        <f t="shared" si="23"/>
        <v/>
      </c>
      <c r="AM58" s="25" t="str">
        <f t="shared" si="23"/>
        <v/>
      </c>
      <c r="AN58" s="25" t="str">
        <f t="shared" si="23"/>
        <v/>
      </c>
      <c r="AO58" s="25" t="str">
        <f t="shared" si="23"/>
        <v/>
      </c>
      <c r="AP58" s="25" t="str">
        <f t="shared" si="23"/>
        <v/>
      </c>
      <c r="AQ58" s="25" t="str">
        <f t="shared" si="23"/>
        <v/>
      </c>
      <c r="AR58" s="25" t="str">
        <f t="shared" si="23"/>
        <v/>
      </c>
      <c r="AS58" s="25" t="str">
        <f t="shared" si="23"/>
        <v/>
      </c>
      <c r="AT58" s="25" t="str">
        <f t="shared" si="23"/>
        <v/>
      </c>
      <c r="AU58" s="25" t="str">
        <f t="shared" si="23"/>
        <v/>
      </c>
      <c r="AV58" s="25" t="str">
        <f t="shared" si="23"/>
        <v/>
      </c>
      <c r="AW58" s="25" t="str">
        <f t="shared" si="23"/>
        <v/>
      </c>
      <c r="AX58" s="25" t="str">
        <f t="shared" si="23"/>
        <v/>
      </c>
      <c r="AY58" s="25" t="str">
        <f t="shared" si="23"/>
        <v/>
      </c>
      <c r="AZ58" s="25" t="str">
        <f t="shared" si="23"/>
        <v/>
      </c>
      <c r="BA58" s="25" t="str">
        <f t="shared" si="23"/>
        <v/>
      </c>
      <c r="BB58" s="25" t="str">
        <f t="shared" si="23"/>
        <v/>
      </c>
      <c r="BC58" s="25" t="str">
        <f t="shared" si="23"/>
        <v/>
      </c>
      <c r="BD58" s="25" t="str">
        <f t="shared" si="23"/>
        <v/>
      </c>
      <c r="BE58" s="25" t="str">
        <f t="shared" si="23"/>
        <v/>
      </c>
      <c r="BF58" s="25" t="str">
        <f t="shared" si="23"/>
        <v/>
      </c>
      <c r="BG58" s="25" t="str">
        <f t="shared" si="23"/>
        <v/>
      </c>
      <c r="BH58" s="25" t="str">
        <f t="shared" si="23"/>
        <v/>
      </c>
      <c r="BI58" s="25" t="str">
        <f t="shared" si="23"/>
        <v/>
      </c>
      <c r="BJ58" s="25" t="str">
        <f t="shared" si="23"/>
        <v/>
      </c>
      <c r="BK58" s="25" t="str">
        <f t="shared" si="23"/>
        <v/>
      </c>
      <c r="BL58" s="25" t="str">
        <f t="shared" si="23"/>
        <v/>
      </c>
      <c r="BM58" s="25" t="str">
        <f t="shared" si="23"/>
        <v/>
      </c>
      <c r="BN58" s="25" t="str">
        <f t="shared" si="23"/>
        <v/>
      </c>
      <c r="BO58" s="25" t="str">
        <f t="shared" si="23"/>
        <v/>
      </c>
      <c r="BP58" s="25" t="str">
        <f t="shared" si="23"/>
        <v/>
      </c>
      <c r="BQ58" s="25" t="str">
        <f t="shared" si="23"/>
        <v/>
      </c>
      <c r="BR58" s="25" t="str">
        <f t="shared" si="23"/>
        <v/>
      </c>
      <c r="BS58" s="25" t="str">
        <f t="shared" ref="BS58:DA58" si="24">IF(BS8="","",IF(ISERROR(BS50/BS57),"",ROUND((BS50/BS57),3)*100&amp;" %"))</f>
        <v/>
      </c>
      <c r="BT58" s="25" t="str">
        <f t="shared" si="24"/>
        <v/>
      </c>
      <c r="BU58" s="25" t="str">
        <f t="shared" si="24"/>
        <v/>
      </c>
      <c r="BV58" s="25" t="str">
        <f t="shared" si="24"/>
        <v/>
      </c>
      <c r="BW58" s="25" t="str">
        <f t="shared" si="24"/>
        <v/>
      </c>
      <c r="BX58" s="25" t="str">
        <f t="shared" si="24"/>
        <v/>
      </c>
      <c r="BY58" s="25" t="str">
        <f t="shared" si="24"/>
        <v/>
      </c>
      <c r="BZ58" s="25" t="str">
        <f t="shared" si="24"/>
        <v/>
      </c>
      <c r="CA58" s="25" t="str">
        <f t="shared" si="24"/>
        <v/>
      </c>
      <c r="CB58" s="25" t="str">
        <f t="shared" si="24"/>
        <v/>
      </c>
      <c r="CC58" s="25" t="str">
        <f t="shared" si="24"/>
        <v/>
      </c>
      <c r="CD58" s="25" t="str">
        <f t="shared" si="24"/>
        <v/>
      </c>
      <c r="CE58" s="25" t="str">
        <f t="shared" si="24"/>
        <v/>
      </c>
      <c r="CF58" s="25" t="str">
        <f t="shared" si="24"/>
        <v/>
      </c>
      <c r="CG58" s="25" t="str">
        <f t="shared" si="24"/>
        <v/>
      </c>
      <c r="CH58" s="25" t="str">
        <f t="shared" si="24"/>
        <v/>
      </c>
      <c r="CI58" s="25" t="str">
        <f t="shared" si="24"/>
        <v/>
      </c>
      <c r="CJ58" s="25" t="str">
        <f t="shared" si="24"/>
        <v/>
      </c>
      <c r="CK58" s="25" t="str">
        <f t="shared" si="24"/>
        <v/>
      </c>
      <c r="CL58" s="25" t="str">
        <f t="shared" si="24"/>
        <v/>
      </c>
      <c r="CM58" s="25" t="str">
        <f t="shared" si="24"/>
        <v/>
      </c>
      <c r="CN58" s="25" t="str">
        <f t="shared" si="24"/>
        <v/>
      </c>
      <c r="CO58" s="25" t="str">
        <f t="shared" si="24"/>
        <v/>
      </c>
      <c r="CP58" s="25" t="str">
        <f t="shared" si="24"/>
        <v/>
      </c>
      <c r="CQ58" s="25" t="str">
        <f t="shared" si="24"/>
        <v/>
      </c>
      <c r="CR58" s="25" t="str">
        <f t="shared" si="24"/>
        <v/>
      </c>
      <c r="CS58" s="25" t="str">
        <f t="shared" si="24"/>
        <v/>
      </c>
      <c r="CT58" s="25" t="str">
        <f t="shared" si="24"/>
        <v/>
      </c>
      <c r="CU58" s="25" t="str">
        <f t="shared" si="24"/>
        <v/>
      </c>
      <c r="CV58" s="25" t="str">
        <f t="shared" si="24"/>
        <v/>
      </c>
      <c r="CW58" s="25" t="str">
        <f t="shared" si="24"/>
        <v/>
      </c>
      <c r="CX58" s="25" t="str">
        <f t="shared" si="24"/>
        <v/>
      </c>
      <c r="CY58" s="25" t="str">
        <f t="shared" si="24"/>
        <v/>
      </c>
      <c r="CZ58" s="25" t="str">
        <f t="shared" si="24"/>
        <v/>
      </c>
      <c r="DA58" s="25" t="str">
        <f t="shared" si="24"/>
        <v/>
      </c>
      <c r="DB58" s="57"/>
      <c r="DC58" s="58"/>
      <c r="DD58" s="133"/>
      <c r="DE58" s="133"/>
      <c r="DF58" s="59" t="s">
        <v>49</v>
      </c>
      <c r="DG58" s="60" t="str">
        <f>IF(ISERROR(DG50/DG57),"",ROUND((DG50/DG57),3)*100&amp;" %")</f>
        <v/>
      </c>
    </row>
  </sheetData>
  <sheetProtection password="C724" sheet="1" objects="1" scenarios="1"/>
  <dataConsolidate/>
  <mergeCells count="4">
    <mergeCell ref="A9:A48"/>
    <mergeCell ref="A1:D4"/>
    <mergeCell ref="C49:D49"/>
    <mergeCell ref="B49:B58"/>
  </mergeCells>
  <phoneticPr fontId="20" type="noConversion"/>
  <conditionalFormatting sqref="F50:DA50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{108C53A1-EF0E-4611-9F58-EA7F78DD66E5}</x14:id>
        </ext>
      </extLst>
    </cfRule>
  </conditionalFormatting>
  <conditionalFormatting sqref="F8:DA8">
    <cfRule type="notContainsBlanks" dxfId="52" priority="27" stopIfTrue="1">
      <formula>LEN(TRIM(F8))&gt;0</formula>
    </cfRule>
  </conditionalFormatting>
  <conditionalFormatting sqref="F50:DA5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{9FA2B6CB-77DB-4775-BAB9-5E8E57AE12C5}</x14:id>
        </ext>
      </extLst>
    </cfRule>
  </conditionalFormatting>
  <conditionalFormatting sqref="F51:DA5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{50AC12DE-3740-4CED-B11A-96553BA12910}</x14:id>
        </ext>
      </extLst>
    </cfRule>
  </conditionalFormatting>
  <conditionalFormatting sqref="F51:DA5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{FA8815FD-C923-45BD-80F1-31A08B22B267}</x14:id>
        </ext>
      </extLst>
    </cfRule>
  </conditionalFormatting>
  <conditionalFormatting sqref="B9:D48">
    <cfRule type="expression" dxfId="51" priority="23" stopIfTrue="1">
      <formula>MOD(ROW(),2)</formula>
    </cfRule>
  </conditionalFormatting>
  <conditionalFormatting sqref="DB9:DG48">
    <cfRule type="expression" dxfId="50" priority="71" stopIfTrue="1">
      <formula>MOD(ROW(),2)</formula>
    </cfRule>
  </conditionalFormatting>
  <conditionalFormatting sqref="F9:DA48">
    <cfRule type="expression" dxfId="49" priority="5" stopIfTrue="1">
      <formula>AND(ISBLANK(F9),MOD(ROW(),2))</formula>
    </cfRule>
    <cfRule type="containsBlanks" priority="6" stopIfTrue="1">
      <formula>LEN(TRIM(F9))=0</formula>
    </cfRule>
  </conditionalFormatting>
  <conditionalFormatting sqref="DG9:DG48">
    <cfRule type="cellIs" dxfId="48" priority="1" operator="equal">
      <formula>"ABSENT"</formula>
    </cfRule>
    <cfRule type="cellIs" dxfId="47" priority="2" operator="equal">
      <formula>"NB ITEMS"</formula>
    </cfRule>
    <cfRule type="cellIs" dxfId="46" priority="3" operator="equal">
      <formula>"ERREUR"</formula>
    </cfRule>
  </conditionalFormatting>
  <dataValidations count="1">
    <dataValidation type="list" allowBlank="1" showInputMessage="1" showErrorMessage="1" sqref="AZ9:AZ42">
      <formula1>OFFSET($V$16,0,$X$7,OFFSET($V$16,8,$X$7,1,1)+1,1)</formula1>
    </dataValidation>
  </dataValidations>
  <printOptions verticalCentered="1"/>
  <pageMargins left="0.51181102362204722" right="0.51181102362204722" top="0.51181102362204722" bottom="0.51181102362204722" header="0.31496062992125984" footer="0.31496062992125984"/>
  <pageSetup paperSize="9" scale="69" firstPageNumber="0" fitToWidth="2" pageOrder="overThenDown" orientation="landscape" horizontalDpi="300" verticalDpi="300" r:id="rId1"/>
  <headerFooter alignWithMargins="0">
    <oddFooter>&amp;R&amp;"-,Gras"&amp;9Page &amp;P sur &amp;N</oddFooter>
  </headerFooter>
  <rowBreaks count="2" manualBreakCount="2">
    <brk id="41" max="110" man="1"/>
    <brk id="48" max="11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8C53A1-EF0E-4611-9F58-EA7F78DD66E5}">
            <x14:dataBar minLength="0" maxLength="100" negativeBarColorSameAsPositive="1" axisPosition="none">
              <x14:cfvo type="min"/>
              <x14:cfvo type="max"/>
            </x14:dataBar>
          </x14:cfRule>
          <xm:sqref>F50:DA50</xm:sqref>
        </x14:conditionalFormatting>
        <x14:conditionalFormatting xmlns:xm="http://schemas.microsoft.com/office/excel/2006/main">
          <x14:cfRule type="dataBar" id="{9FA2B6CB-77DB-4775-BAB9-5E8E57AE12C5}">
            <x14:dataBar minLength="0" maxLength="100" negativeBarColorSameAsPositive="1" axisPosition="none">
              <x14:cfvo type="min"/>
              <x14:cfvo type="max"/>
            </x14:dataBar>
          </x14:cfRule>
          <xm:sqref>F50:DA50</xm:sqref>
        </x14:conditionalFormatting>
        <x14:conditionalFormatting xmlns:xm="http://schemas.microsoft.com/office/excel/2006/main">
          <x14:cfRule type="dataBar" id="{50AC12DE-3740-4CED-B11A-96553BA12910}">
            <x14:dataBar minLength="0" maxLength="100" negativeBarColorSameAsPositive="1" axisPosition="none">
              <x14:cfvo type="min"/>
              <x14:cfvo type="max"/>
            </x14:dataBar>
          </x14:cfRule>
          <xm:sqref>F51:DA55</xm:sqref>
        </x14:conditionalFormatting>
        <x14:conditionalFormatting xmlns:xm="http://schemas.microsoft.com/office/excel/2006/main">
          <x14:cfRule type="dataBar" id="{FA8815FD-C923-45BD-80F1-31A08B22B267}">
            <x14:dataBar minLength="0" maxLength="100" negativeBarColorSameAsPositive="1" axisPosition="none">
              <x14:cfvo type="min"/>
              <x14:cfvo type="max"/>
            </x14:dataBar>
          </x14:cfRule>
          <xm:sqref>F51:DA55</xm:sqref>
        </x14:conditionalFormatting>
        <x14:conditionalFormatting xmlns:xm="http://schemas.microsoft.com/office/excel/2006/main">
          <x14:cfRule type="cellIs" priority="9" stopIfTrue="1" operator="equal" id="{4833474F-C3E8-42C5-8076-101B31EEDFDF}">
            <xm:f>Accueil!$AA$26</xm:f>
            <x14:dxf>
              <fill>
                <patternFill>
                  <bgColor rgb="FFCCFFCC"/>
                </patternFill>
              </fill>
            </x14:dxf>
          </x14:cfRule>
          <x14:cfRule type="cellIs" priority="10" stopIfTrue="1" operator="equal" id="{3B568E17-9F6A-4956-9273-F0110691FF81}">
            <xm:f>Accueil!$AB$26</xm:f>
            <x14:dxf>
              <fill>
                <patternFill>
                  <bgColor rgb="FFFFCC99"/>
                </patternFill>
              </fill>
            </x14:dxf>
          </x14:cfRule>
          <x14:cfRule type="cellIs" priority="11" stopIfTrue="1" operator="equal" id="{2B552356-CB75-4E40-A7EF-355095015196}">
            <xm:f>Accueil!$AC$26</xm:f>
            <x14:dxf>
              <fill>
                <patternFill>
                  <bgColor rgb="FFFFCC99"/>
                </patternFill>
              </fill>
            </x14:dxf>
          </x14:cfRule>
          <x14:cfRule type="cellIs" priority="12" stopIfTrue="1" operator="equal" id="{BA73611E-8AFD-4B17-9CA8-EAEA5CD6E518}">
            <xm:f>Accueil!$AD$26</xm:f>
            <x14:dxf>
              <fill>
                <patternFill>
                  <bgColor rgb="FFFF9999"/>
                </patternFill>
              </fill>
            </x14:dxf>
          </x14:cfRule>
          <x14:cfRule type="cellIs" priority="13" stopIfTrue="1" operator="equal" id="{D52659A4-D684-4DE0-989D-B6D388B4CCE5}">
            <xm:f>Accueil!$AE$26</xm:f>
            <x14:dxf>
              <fill>
                <patternFill>
                  <bgColor rgb="FFFF9999"/>
                </patternFill>
              </fill>
            </x14:dxf>
          </x14:cfRule>
          <x14:cfRule type="cellIs" priority="14" stopIfTrue="1" operator="equal" id="{3B1D03D7-CC1C-4043-878A-16C180397DCB}">
            <xm:f>Accueil!$AF$26</xm:f>
            <x14:dxf>
              <fill>
                <patternFill>
                  <bgColor rgb="FF66FFFF"/>
                </patternFill>
              </fill>
            </x14:dxf>
          </x14:cfRule>
          <xm:sqref>F9:DA48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0">
        <x14:dataValidation type="list" allowBlank="1" showInputMessage="1" showErrorMessage="1">
          <x14:formula1>
            <xm:f>OFFSET(Accueil!$V$16,0,CM7,OFFSET(Accueil!$V$16,8,CM7,1,1)+1,1)</xm:f>
          </x14:formula1>
          <xm:sqref>CM9:CM48</xm:sqref>
        </x14:dataValidation>
        <x14:dataValidation type="list" allowBlank="1" showInputMessage="1" showErrorMessage="1">
          <x14:formula1>
            <xm:f>OFFSET(Accueil!$V$16,0,$F$7,OFFSET(Accueil!$V$16,8,$F$7,1,1)+1,1)</xm:f>
          </x14:formula1>
          <xm:sqref>F9:F48</xm:sqref>
        </x14:dataValidation>
        <x14:dataValidation type="list" allowBlank="1" showInputMessage="1" showErrorMessage="1">
          <x14:formula1>
            <xm:f>OFFSET(Accueil!$V$16,0,$G$7,OFFSET(Accueil!$V$16,8,$G$7,1,1)+1,1)</xm:f>
          </x14:formula1>
          <xm:sqref>G9:G48</xm:sqref>
        </x14:dataValidation>
        <x14:dataValidation type="list" allowBlank="1" showInputMessage="1" showErrorMessage="1">
          <x14:formula1>
            <xm:f>OFFSET(Accueil!$V$16,0,$H$7,OFFSET(Accueil!$V$16,8,$H$7,1,1)+1,1)</xm:f>
          </x14:formula1>
          <xm:sqref>H9:H48</xm:sqref>
        </x14:dataValidation>
        <x14:dataValidation type="list" allowBlank="1" showInputMessage="1" showErrorMessage="1">
          <x14:formula1>
            <xm:f>OFFSET(Accueil!$V$16,0,$I$7,OFFSET(Accueil!$V$16,8,$I$7,1,1)+1,1)</xm:f>
          </x14:formula1>
          <xm:sqref>I9:I48</xm:sqref>
        </x14:dataValidation>
        <x14:dataValidation type="list" allowBlank="1" showInputMessage="1" showErrorMessage="1">
          <x14:formula1>
            <xm:f>OFFSET(Accueil!$V$16,0,$J$7,OFFSET(Accueil!$V$16,8,$J$7,1,1)+1,1)</xm:f>
          </x14:formula1>
          <xm:sqref>J9:J48</xm:sqref>
        </x14:dataValidation>
        <x14:dataValidation type="list" allowBlank="1" showInputMessage="1" showErrorMessage="1">
          <x14:formula1>
            <xm:f>OFFSET(Accueil!$V$16,0,$K$7,OFFSET(Accueil!$V$16,8,$K$7,1,1)+1,1)</xm:f>
          </x14:formula1>
          <xm:sqref>K9:K48</xm:sqref>
        </x14:dataValidation>
        <x14:dataValidation type="list" allowBlank="1" showInputMessage="1" showErrorMessage="1">
          <x14:formula1>
            <xm:f>OFFSET(Accueil!$V$16,0,$L$7,OFFSET(Accueil!$V$16,8,$L$7,1,1)+1,1)</xm:f>
          </x14:formula1>
          <xm:sqref>L9:L48</xm:sqref>
        </x14:dataValidation>
        <x14:dataValidation type="list" allowBlank="1" showInputMessage="1" showErrorMessage="1">
          <x14:formula1>
            <xm:f>OFFSET(Accueil!$V$16,0,$M$7,OFFSET(Accueil!$V$16,8,$M$7,1,1)+1,1)</xm:f>
          </x14:formula1>
          <xm:sqref>M9:M48</xm:sqref>
        </x14:dataValidation>
        <x14:dataValidation type="list" allowBlank="1" showInputMessage="1" showErrorMessage="1">
          <x14:formula1>
            <xm:f>OFFSET(Accueil!$V$16,0,$N$7,OFFSET(Accueil!$V$16,8,$N$7,1,1)+1,1)</xm:f>
          </x14:formula1>
          <xm:sqref>N9:N48</xm:sqref>
        </x14:dataValidation>
        <x14:dataValidation type="list" allowBlank="1" showInputMessage="1" showErrorMessage="1">
          <x14:formula1>
            <xm:f>OFFSET(Accueil!$V$16,0,$O$7,OFFSET(Accueil!$V$16,8,$O$7,1,1)+1,1)</xm:f>
          </x14:formula1>
          <xm:sqref>O9:O48</xm:sqref>
        </x14:dataValidation>
        <x14:dataValidation type="list" allowBlank="1" showInputMessage="1" showErrorMessage="1">
          <x14:formula1>
            <xm:f>OFFSET(Accueil!$V$16,0,$P$7,OFFSET(Accueil!$V$16,8,$P$7,1,1)+1,1)</xm:f>
          </x14:formula1>
          <xm:sqref>P9:P48</xm:sqref>
        </x14:dataValidation>
        <x14:dataValidation type="list" allowBlank="1" showInputMessage="1" showErrorMessage="1">
          <x14:formula1>
            <xm:f>OFFSET(Accueil!$V$16,0,$Q$7,OFFSET(Accueil!$V$16,8,$Q$7,1,1)+1,1)</xm:f>
          </x14:formula1>
          <xm:sqref>Q9:Q48</xm:sqref>
        </x14:dataValidation>
        <x14:dataValidation type="list" allowBlank="1" showInputMessage="1" showErrorMessage="1">
          <x14:formula1>
            <xm:f>OFFSET(Accueil!$V$16,0,$R$7,OFFSET(Accueil!$V$16,8,$R$7,1,1)+1,1)</xm:f>
          </x14:formula1>
          <xm:sqref>R9:R48</xm:sqref>
        </x14:dataValidation>
        <x14:dataValidation type="list" allowBlank="1" showInputMessage="1" showErrorMessage="1">
          <x14:formula1>
            <xm:f>OFFSET(Accueil!$V$16,0,$S$7,OFFSET(Accueil!$V$16,8,$S$7,1,1)+1,1)</xm:f>
          </x14:formula1>
          <xm:sqref>S9:S48</xm:sqref>
        </x14:dataValidation>
        <x14:dataValidation type="list" allowBlank="1" showInputMessage="1" showErrorMessage="1">
          <x14:formula1>
            <xm:f>OFFSET(Accueil!$V$16,0,$T$7,OFFSET(Accueil!$V$16,8,$T$7,1,1)+1,1)</xm:f>
          </x14:formula1>
          <xm:sqref>T9:T48</xm:sqref>
        </x14:dataValidation>
        <x14:dataValidation type="list" allowBlank="1" showInputMessage="1" showErrorMessage="1">
          <x14:formula1>
            <xm:f>OFFSET(Accueil!$V$16,0,$U$7,OFFSET(Accueil!$V$16,8,$U$7,1,1)+1,1)</xm:f>
          </x14:formula1>
          <xm:sqref>U9:U48</xm:sqref>
        </x14:dataValidation>
        <x14:dataValidation type="list" allowBlank="1" showInputMessage="1" showErrorMessage="1">
          <x14:formula1>
            <xm:f>OFFSET(Accueil!$V$16,0,$V$7,OFFSET(Accueil!$V$16,8,$V$7,1,1)+1,1)</xm:f>
          </x14:formula1>
          <xm:sqref>V9:V48</xm:sqref>
        </x14:dataValidation>
        <x14:dataValidation type="list" allowBlank="1" showInputMessage="1" showErrorMessage="1">
          <x14:formula1>
            <xm:f>OFFSET(Accueil!$V$16,0,$W$7,OFFSET(Accueil!$V$16,8,$W$7,1,1)+1,1)</xm:f>
          </x14:formula1>
          <xm:sqref>W9:W48</xm:sqref>
        </x14:dataValidation>
        <x14:dataValidation type="list" allowBlank="1" showInputMessage="1" showErrorMessage="1">
          <x14:formula1>
            <xm:f>OFFSET(Accueil!$V$16,0,$X$7,OFFSET(Accueil!$V$16,8,$X$7,1,1)+1,1)</xm:f>
          </x14:formula1>
          <xm:sqref>X9:X48</xm:sqref>
        </x14:dataValidation>
        <x14:dataValidation type="list" allowBlank="1" showInputMessage="1" showErrorMessage="1">
          <x14:formula1>
            <xm:f>OFFSET(Accueil!$V$16,0,$Y$7,OFFSET(Accueil!$V$16,8,$Y$7,1,1)+1,1)</xm:f>
          </x14:formula1>
          <xm:sqref>Y9:Y48</xm:sqref>
        </x14:dataValidation>
        <x14:dataValidation type="list" allowBlank="1" showInputMessage="1" showErrorMessage="1">
          <x14:formula1>
            <xm:f>OFFSET(Accueil!$V$16,0,$Z$7,OFFSET(Accueil!$V$16,8,$Z$7,1,1)+1,1)</xm:f>
          </x14:formula1>
          <xm:sqref>Z9:Z48</xm:sqref>
        </x14:dataValidation>
        <x14:dataValidation type="list" allowBlank="1" showInputMessage="1" showErrorMessage="1">
          <x14:formula1>
            <xm:f>OFFSET(Accueil!$V$16,0,$AA$7,OFFSET(Accueil!$V$16,8,$AA$7,1,1)+1,1)</xm:f>
          </x14:formula1>
          <xm:sqref>AA9:AA48</xm:sqref>
        </x14:dataValidation>
        <x14:dataValidation type="list" allowBlank="1" showInputMessage="1" showErrorMessage="1">
          <x14:formula1>
            <xm:f>OFFSET(Accueil!$V$16,0,$AB$7,OFFSET(Accueil!$V$16,8,$AB$7,1,1)+1,1)</xm:f>
          </x14:formula1>
          <xm:sqref>AB9:AB48</xm:sqref>
        </x14:dataValidation>
        <x14:dataValidation type="list" allowBlank="1" showInputMessage="1" showErrorMessage="1">
          <x14:formula1>
            <xm:f>OFFSET(Accueil!$V$16,0,$AC$7,OFFSET(Accueil!$V$16,8,$AC$7,1,1)+1,1)</xm:f>
          </x14:formula1>
          <xm:sqref>AC9:AC48</xm:sqref>
        </x14:dataValidation>
        <x14:dataValidation type="list" allowBlank="1" showInputMessage="1" showErrorMessage="1">
          <x14:formula1>
            <xm:f>OFFSET(Accueil!$V$16,0,$AD$7,OFFSET(Accueil!$V$16,8,$AD$7,1,1)+1,1)</xm:f>
          </x14:formula1>
          <xm:sqref>AD9:AD48</xm:sqref>
        </x14:dataValidation>
        <x14:dataValidation type="list" allowBlank="1" showInputMessage="1" showErrorMessage="1">
          <x14:formula1>
            <xm:f>OFFSET(Accueil!$V$16,0,$AE$7,OFFSET(Accueil!$V$16,8,$AE$7,1,1)+1,1)</xm:f>
          </x14:formula1>
          <xm:sqref>AE9:AE48</xm:sqref>
        </x14:dataValidation>
        <x14:dataValidation type="list" allowBlank="1" showInputMessage="1" showErrorMessage="1">
          <x14:formula1>
            <xm:f>OFFSET(Accueil!$V$16,0,$AF$7,OFFSET(Accueil!$V$16,8,$AF$7,1,1)+1,1)</xm:f>
          </x14:formula1>
          <xm:sqref>AF9:AF48</xm:sqref>
        </x14:dataValidation>
        <x14:dataValidation type="list" allowBlank="1" showInputMessage="1" showErrorMessage="1">
          <x14:formula1>
            <xm:f>OFFSET(Accueil!$V$16,0,$AG$7,OFFSET(Accueil!$V$16,8,$AG$7,1,1)+1,1)</xm:f>
          </x14:formula1>
          <xm:sqref>AG9:AG48</xm:sqref>
        </x14:dataValidation>
        <x14:dataValidation type="list" allowBlank="1" showInputMessage="1" showErrorMessage="1">
          <x14:formula1>
            <xm:f>OFFSET(Accueil!$V$16,0,$AH$7,OFFSET(Accueil!$V$16,8,$AH$7,1,1)+1,1)</xm:f>
          </x14:formula1>
          <xm:sqref>AH9:AH48</xm:sqref>
        </x14:dataValidation>
        <x14:dataValidation type="list" allowBlank="1" showInputMessage="1" showErrorMessage="1">
          <x14:formula1>
            <xm:f>OFFSET(Accueil!$V$16,0,$AI$7,OFFSET(Accueil!$V$16,8,$AI$7,1,1)+1,1)</xm:f>
          </x14:formula1>
          <xm:sqref>AI9:AI48</xm:sqref>
        </x14:dataValidation>
        <x14:dataValidation type="list" allowBlank="1" showInputMessage="1" showErrorMessage="1">
          <x14:formula1>
            <xm:f>OFFSET(Accueil!$V$16,0,$AJ$7,OFFSET(Accueil!$V$16,8,$AJ$7,1,1)+1,1)</xm:f>
          </x14:formula1>
          <xm:sqref>AJ9:AJ48</xm:sqref>
        </x14:dataValidation>
        <x14:dataValidation type="list" allowBlank="1" showInputMessage="1" showErrorMessage="1">
          <x14:formula1>
            <xm:f>OFFSET(Accueil!$V$16,0,$AK$7,OFFSET(Accueil!$V$16,8,$AK$7,1,1)+1,1)</xm:f>
          </x14:formula1>
          <xm:sqref>AK9:AK48</xm:sqref>
        </x14:dataValidation>
        <x14:dataValidation type="list" allowBlank="1" showInputMessage="1" showErrorMessage="1">
          <x14:formula1>
            <xm:f>OFFSET(Accueil!$V$16,0,$AL$7,OFFSET(Accueil!$V$16,8,$AL$7,1,1)+1,1)</xm:f>
          </x14:formula1>
          <xm:sqref>AL9:AL48</xm:sqref>
        </x14:dataValidation>
        <x14:dataValidation type="list" allowBlank="1" showInputMessage="1" showErrorMessage="1">
          <x14:formula1>
            <xm:f>OFFSET(Accueil!$V$16,0,$AM$7,OFFSET(Accueil!$V$16,8,$AM$7,1,1)+1,1)</xm:f>
          </x14:formula1>
          <xm:sqref>AM9:AM48</xm:sqref>
        </x14:dataValidation>
        <x14:dataValidation type="list" allowBlank="1" showInputMessage="1" showErrorMessage="1">
          <x14:formula1>
            <xm:f>OFFSET(Accueil!$V$16,0,$AN$7,OFFSET(Accueil!$V$16,8,$AN$7,1,1)+1,1)</xm:f>
          </x14:formula1>
          <xm:sqref>AN9:AN48</xm:sqref>
        </x14:dataValidation>
        <x14:dataValidation type="list" allowBlank="1" showInputMessage="1" showErrorMessage="1">
          <x14:formula1>
            <xm:f>OFFSET(Accueil!$V$16,0,$AO$7,OFFSET(Accueil!$V$16,8,$AO$7,1,1)+1,1)</xm:f>
          </x14:formula1>
          <xm:sqref>AO9:AO48</xm:sqref>
        </x14:dataValidation>
        <x14:dataValidation type="list" allowBlank="1" showInputMessage="1" showErrorMessage="1">
          <x14:formula1>
            <xm:f>OFFSET(Accueil!$V$16,0,$AP$7,OFFSET(Accueil!$V$16,8,$AP$7,1,1)+1,1)</xm:f>
          </x14:formula1>
          <xm:sqref>AP9:AP48</xm:sqref>
        </x14:dataValidation>
        <x14:dataValidation type="list" allowBlank="1" showInputMessage="1" showErrorMessage="1">
          <x14:formula1>
            <xm:f>OFFSET(Accueil!$V$16,0,$AQ$7,OFFSET(Accueil!$V$16,8,$AQ$7,1,1)+1,1)</xm:f>
          </x14:formula1>
          <xm:sqref>AQ9:AQ48</xm:sqref>
        </x14:dataValidation>
        <x14:dataValidation type="list" allowBlank="1" showInputMessage="1" showErrorMessage="1">
          <x14:formula1>
            <xm:f>OFFSET(Accueil!$V$16,0,$AR$7,OFFSET(Accueil!$V$16,8,$AR$7,1,1)+1,1)</xm:f>
          </x14:formula1>
          <xm:sqref>AR9:AR48</xm:sqref>
        </x14:dataValidation>
        <x14:dataValidation type="list" allowBlank="1" showInputMessage="1" showErrorMessage="1">
          <x14:formula1>
            <xm:f>OFFSET(Accueil!$V$16,0,$AS$7,OFFSET(Accueil!$V$16,8,$AS$7,1,1)+1,1)</xm:f>
          </x14:formula1>
          <xm:sqref>AS9:AS48</xm:sqref>
        </x14:dataValidation>
        <x14:dataValidation type="list" allowBlank="1" showInputMessage="1" showErrorMessage="1">
          <x14:formula1>
            <xm:f>OFFSET(Accueil!$V$16,0,$AT$7,OFFSET(Accueil!$V$16,8,$AT$7,1,1)+1,1)</xm:f>
          </x14:formula1>
          <xm:sqref>AT9:AT48</xm:sqref>
        </x14:dataValidation>
        <x14:dataValidation type="list" allowBlank="1" showInputMessage="1" showErrorMessage="1">
          <x14:formula1>
            <xm:f>OFFSET(Accueil!$V$16,0,$AU$7,OFFSET(Accueil!$V$16,8,$AU$7,1,1)+1,1)</xm:f>
          </x14:formula1>
          <xm:sqref>AU9:AU48</xm:sqref>
        </x14:dataValidation>
        <x14:dataValidation type="list" allowBlank="1" showInputMessage="1" showErrorMessage="1">
          <x14:formula1>
            <xm:f>OFFSET(Accueil!$V$16,0,$AV$7,OFFSET(Accueil!$V$16,8,$AV$7,1,1)+1,1)</xm:f>
          </x14:formula1>
          <xm:sqref>AV9:AV48</xm:sqref>
        </x14:dataValidation>
        <x14:dataValidation type="list" allowBlank="1" showInputMessage="1" showErrorMessage="1">
          <x14:formula1>
            <xm:f>OFFSET(Accueil!$V$16,0,$AW$7,OFFSET(Accueil!$V$16,8,$AW$7,1,1)+1,1)</xm:f>
          </x14:formula1>
          <xm:sqref>AW9:AW48</xm:sqref>
        </x14:dataValidation>
        <x14:dataValidation type="list" allowBlank="1" showInputMessage="1" showErrorMessage="1">
          <x14:formula1>
            <xm:f>OFFSET(Accueil!$V$16,0,$AX$7,OFFSET(Accueil!$V$16,8,$AX$7,1,1)+1,1)</xm:f>
          </x14:formula1>
          <xm:sqref>AX9:AX48</xm:sqref>
        </x14:dataValidation>
        <x14:dataValidation type="list" allowBlank="1" showInputMessage="1" showErrorMessage="1">
          <x14:formula1>
            <xm:f>OFFSET(Accueil!$V$16,0,$AY$7,OFFSET(Accueil!$V$16,8,$AY$7,1,1)+1,1)</xm:f>
          </x14:formula1>
          <xm:sqref>AY9:AY48</xm:sqref>
        </x14:dataValidation>
        <x14:dataValidation type="list" allowBlank="1" showInputMessage="1" showErrorMessage="1">
          <x14:formula1>
            <xm:f>OFFSET(Accueil!$V$16,0,$AZ$7,OFFSET(Accueil!$V$16,8,$AZ$7,1,1)+1,1)</xm:f>
          </x14:formula1>
          <xm:sqref>AZ43:AZ48</xm:sqref>
        </x14:dataValidation>
        <x14:dataValidation type="list" allowBlank="1" showInputMessage="1" showErrorMessage="1">
          <x14:formula1>
            <xm:f>OFFSET(Accueil!$V$16,0,$BA$7,OFFSET(Accueil!$V$16,8,$BA$7,1,1)+1,1)</xm:f>
          </x14:formula1>
          <xm:sqref>BA9:BA48</xm:sqref>
        </x14:dataValidation>
        <x14:dataValidation type="list" allowBlank="1" showInputMessage="1" showErrorMessage="1">
          <x14:formula1>
            <xm:f>OFFSET(Accueil!$V$16,0,$BB$7,OFFSET(Accueil!$V$16,8,$BB$7,1,1)+1,1)</xm:f>
          </x14:formula1>
          <xm:sqref>BB9:BB48</xm:sqref>
        </x14:dataValidation>
        <x14:dataValidation type="list" allowBlank="1" showInputMessage="1" showErrorMessage="1">
          <x14:formula1>
            <xm:f>OFFSET(Accueil!$V$16,0,$BC$7,OFFSET(Accueil!$V$16,8,$BC$7,1,1)+1,1)</xm:f>
          </x14:formula1>
          <xm:sqref>BC9:BC48</xm:sqref>
        </x14:dataValidation>
        <x14:dataValidation type="list" allowBlank="1" showInputMessage="1" showErrorMessage="1">
          <x14:formula1>
            <xm:f>OFFSET(Accueil!$V$16,0,$BD$7,OFFSET(Accueil!$V$16,8,$BD$7,1,1)+1,1)</xm:f>
          </x14:formula1>
          <xm:sqref>BD9:BD48</xm:sqref>
        </x14:dataValidation>
        <x14:dataValidation type="list" allowBlank="1" showInputMessage="1" showErrorMessage="1">
          <x14:formula1>
            <xm:f>OFFSET(Accueil!$V$16,0,$BE$7,OFFSET(Accueil!$V$16,8,$BE$7,1,1)+1,1)</xm:f>
          </x14:formula1>
          <xm:sqref>BE9:BE48</xm:sqref>
        </x14:dataValidation>
        <x14:dataValidation type="list" allowBlank="1" showInputMessage="1" showErrorMessage="1">
          <x14:formula1>
            <xm:f>OFFSET(Accueil!$V$16,0,$BF$7,OFFSET(Accueil!$V$16,8,$BF$7,1,1)+1,1)</xm:f>
          </x14:formula1>
          <xm:sqref>BF9:BF48</xm:sqref>
        </x14:dataValidation>
        <x14:dataValidation type="list" allowBlank="1" showInputMessage="1" showErrorMessage="1">
          <x14:formula1>
            <xm:f>OFFSET(Accueil!$V$16,0,$BG$7,OFFSET(Accueil!$V$16,8,$BG$7,1,1)+1,1)</xm:f>
          </x14:formula1>
          <xm:sqref>BG9:BG48</xm:sqref>
        </x14:dataValidation>
        <x14:dataValidation type="list" allowBlank="1" showInputMessage="1" showErrorMessage="1">
          <x14:formula1>
            <xm:f>OFFSET(Accueil!$V$16,0,$BH$7,OFFSET(Accueil!$V$16,8,$BH$7,1,1)+1,1)</xm:f>
          </x14:formula1>
          <xm:sqref>BH9:BH48</xm:sqref>
        </x14:dataValidation>
        <x14:dataValidation type="list" allowBlank="1" showInputMessage="1" showErrorMessage="1">
          <x14:formula1>
            <xm:f>OFFSET(Accueil!$V$16,0,$BI$7,OFFSET(Accueil!$V$16,8,$BI$7,1,1)+1,1)</xm:f>
          </x14:formula1>
          <xm:sqref>BI9:BI48</xm:sqref>
        </x14:dataValidation>
        <x14:dataValidation type="list" allowBlank="1" showInputMessage="1" showErrorMessage="1">
          <x14:formula1>
            <xm:f>OFFSET(Accueil!$V$16,0,$BJ$7,OFFSET(Accueil!$V$16,8,$BJ$7,1,1)+1,1)</xm:f>
          </x14:formula1>
          <xm:sqref>BJ9:BJ48</xm:sqref>
        </x14:dataValidation>
        <x14:dataValidation type="list" allowBlank="1" showInputMessage="1" showErrorMessage="1">
          <x14:formula1>
            <xm:f>OFFSET(Accueil!$V$16,0,$BK$7,OFFSET(Accueil!$V$16,8,$BK$7,1,1)+1,1)</xm:f>
          </x14:formula1>
          <xm:sqref>BK9:BK48</xm:sqref>
        </x14:dataValidation>
        <x14:dataValidation type="list" allowBlank="1" showInputMessage="1" showErrorMessage="1">
          <x14:formula1>
            <xm:f>OFFSET(Accueil!$V$16,0,$BL$7,OFFSET(Accueil!$V$16,8,$BL$7,1,1)+1,1)</xm:f>
          </x14:formula1>
          <xm:sqref>BL9:BL48</xm:sqref>
        </x14:dataValidation>
        <x14:dataValidation type="list" allowBlank="1" showInputMessage="1" showErrorMessage="1">
          <x14:formula1>
            <xm:f>OFFSET(Accueil!$V$16,0,$BM$7,OFFSET(Accueil!$V$16,8,$BM$7,1,1)+1,1)</xm:f>
          </x14:formula1>
          <xm:sqref>BM9:BM48</xm:sqref>
        </x14:dataValidation>
        <x14:dataValidation type="list" allowBlank="1" showInputMessage="1" showErrorMessage="1">
          <x14:formula1>
            <xm:f>OFFSET(Accueil!$V$16,0,$BN$7,OFFSET(Accueil!$V$16,8,$BN$7,1,1)+1,1)</xm:f>
          </x14:formula1>
          <xm:sqref>BN9:BN48</xm:sqref>
        </x14:dataValidation>
        <x14:dataValidation type="list" allowBlank="1" showInputMessage="1" showErrorMessage="1">
          <x14:formula1>
            <xm:f>OFFSET(Accueil!$V$16,0,$BO$7,OFFSET(Accueil!$V$16,8,$BO$7,1,1)+1,1)</xm:f>
          </x14:formula1>
          <xm:sqref>BO9:BO48</xm:sqref>
        </x14:dataValidation>
        <x14:dataValidation type="list" allowBlank="1" showInputMessage="1" showErrorMessage="1">
          <x14:formula1>
            <xm:f>OFFSET(Accueil!$V$16,0,$BP$7,OFFSET(Accueil!$V$16,8,$BP$7,1,1)+1,1)</xm:f>
          </x14:formula1>
          <xm:sqref>BP9:BP48</xm:sqref>
        </x14:dataValidation>
        <x14:dataValidation type="list" allowBlank="1" showInputMessage="1" showErrorMessage="1">
          <x14:formula1>
            <xm:f>OFFSET(Accueil!$V$16,0,$BQ$7,OFFSET(Accueil!$V$16,8,$BQ$7,1,1)+1,1)</xm:f>
          </x14:formula1>
          <xm:sqref>BQ9:BQ48</xm:sqref>
        </x14:dataValidation>
        <x14:dataValidation type="list" allowBlank="1" showInputMessage="1" showErrorMessage="1">
          <x14:formula1>
            <xm:f>OFFSET(Accueil!$V$16,0,$BR$7,OFFSET(Accueil!$V$16,8,$BR$7,1,1)+1,1)</xm:f>
          </x14:formula1>
          <xm:sqref>BR9:BR48</xm:sqref>
        </x14:dataValidation>
        <x14:dataValidation type="list" allowBlank="1" showInputMessage="1" showErrorMessage="1">
          <x14:formula1>
            <xm:f>OFFSET(Accueil!$V$16,0,$BS$7,OFFSET(Accueil!$V$16,8,$BS$7,1,1)+1,1)</xm:f>
          </x14:formula1>
          <xm:sqref>BS9:BS48</xm:sqref>
        </x14:dataValidation>
        <x14:dataValidation type="list" allowBlank="1" showInputMessage="1" showErrorMessage="1">
          <x14:formula1>
            <xm:f>OFFSET(Accueil!$V$16,0,$BT$7,OFFSET(Accueil!$V$16,8,$BT$7,1,1)+1,1)</xm:f>
          </x14:formula1>
          <xm:sqref>BT9:BT48</xm:sqref>
        </x14:dataValidation>
        <x14:dataValidation type="list" allowBlank="1" showInputMessage="1" showErrorMessage="1">
          <x14:formula1>
            <xm:f>OFFSET(Accueil!$V$16,0,$BU$7,OFFSET(Accueil!$V$16,8,$BU$7,1,1)+1,1)</xm:f>
          </x14:formula1>
          <xm:sqref>BU9:BU48</xm:sqref>
        </x14:dataValidation>
        <x14:dataValidation type="list" allowBlank="1" showInputMessage="1" showErrorMessage="1">
          <x14:formula1>
            <xm:f>OFFSET(Accueil!$V$16,0,$BV$7,OFFSET(Accueil!$V$16,8,$BV$7,1,1)+1,1)</xm:f>
          </x14:formula1>
          <xm:sqref>BV9:BV48</xm:sqref>
        </x14:dataValidation>
        <x14:dataValidation type="list" allowBlank="1" showInputMessage="1" showErrorMessage="1">
          <x14:formula1>
            <xm:f>OFFSET(Accueil!$V$16,0,$BW$7,OFFSET(Accueil!$V$16,8,$BW$7,1,1)+1,1)</xm:f>
          </x14:formula1>
          <xm:sqref>BW9:BW48</xm:sqref>
        </x14:dataValidation>
        <x14:dataValidation type="list" allowBlank="1" showInputMessage="1" showErrorMessage="1">
          <x14:formula1>
            <xm:f>OFFSET(Accueil!$V$16,0,$BX$7,OFFSET(Accueil!$V$16,8,$BX$7,1,1)+1,1)</xm:f>
          </x14:formula1>
          <xm:sqref>BX9:BX48</xm:sqref>
        </x14:dataValidation>
        <x14:dataValidation type="list" allowBlank="1" showInputMessage="1" showErrorMessage="1">
          <x14:formula1>
            <xm:f>OFFSET(Accueil!$V$16,0,$BY$7,OFFSET(Accueil!$V$16,8,$BY$7,1,1)+1,1)</xm:f>
          </x14:formula1>
          <xm:sqref>BY9:BY48</xm:sqref>
        </x14:dataValidation>
        <x14:dataValidation type="list" allowBlank="1" showInputMessage="1" showErrorMessage="1">
          <x14:formula1>
            <xm:f>OFFSET(Accueil!$V$16,0,$BZ$7,OFFSET(Accueil!$V$16,8,$BZ$7,1,1)+1,1)</xm:f>
          </x14:formula1>
          <xm:sqref>BZ9:BZ48</xm:sqref>
        </x14:dataValidation>
        <x14:dataValidation type="list" allowBlank="1" showInputMessage="1" showErrorMessage="1">
          <x14:formula1>
            <xm:f>OFFSET(Accueil!$V$16,0,$CA$7,OFFSET(Accueil!$V$16,8,$CA$7,1,1)+1,1)</xm:f>
          </x14:formula1>
          <xm:sqref>CA9:CA48</xm:sqref>
        </x14:dataValidation>
        <x14:dataValidation type="list" allowBlank="1" showInputMessage="1" showErrorMessage="1">
          <x14:formula1>
            <xm:f>OFFSET(Accueil!$V$16,0,$CB$7,OFFSET(Accueil!$V$16,8,$CB$7,1,1)+1,1)</xm:f>
          </x14:formula1>
          <xm:sqref>CB9:CB48</xm:sqref>
        </x14:dataValidation>
        <x14:dataValidation type="list" allowBlank="1" showInputMessage="1" showErrorMessage="1">
          <x14:formula1>
            <xm:f>OFFSET(Accueil!$V$16,0,$CC$7,OFFSET(Accueil!$V$16,8,$CC$7,1,1)+1,1)</xm:f>
          </x14:formula1>
          <xm:sqref>CC9:CC48</xm:sqref>
        </x14:dataValidation>
        <x14:dataValidation type="list" allowBlank="1" showInputMessage="1" showErrorMessage="1">
          <x14:formula1>
            <xm:f>OFFSET(Accueil!$V$16,0,$CD$7,OFFSET(Accueil!$V$16,8,$CD$7,1,1)+1,1)</xm:f>
          </x14:formula1>
          <xm:sqref>CD9:CD48</xm:sqref>
        </x14:dataValidation>
        <x14:dataValidation type="list" allowBlank="1" showInputMessage="1" showErrorMessage="1">
          <x14:formula1>
            <xm:f>OFFSET(Accueil!$V$16,0,$CE$7,OFFSET(Accueil!$V$16,8,$CE$7,1,1)+1,1)</xm:f>
          </x14:formula1>
          <xm:sqref>CE9:CE48</xm:sqref>
        </x14:dataValidation>
        <x14:dataValidation type="list" allowBlank="1" showInputMessage="1" showErrorMessage="1">
          <x14:formula1>
            <xm:f>OFFSET(Accueil!$V$16,0,$CF$7,OFFSET(Accueil!$V$16,8,$CF$7,1,1)+1,1)</xm:f>
          </x14:formula1>
          <xm:sqref>CF9:CF48</xm:sqref>
        </x14:dataValidation>
        <x14:dataValidation type="list" allowBlank="1" showInputMessage="1" showErrorMessage="1">
          <x14:formula1>
            <xm:f>OFFSET(Accueil!$V$16,0,$CG$7,OFFSET(Accueil!$V$16,8,$CG$7,1,1)+1,1)</xm:f>
          </x14:formula1>
          <xm:sqref>CG9:CG48</xm:sqref>
        </x14:dataValidation>
        <x14:dataValidation type="list" allowBlank="1" showInputMessage="1" showErrorMessage="1">
          <x14:formula1>
            <xm:f>OFFSET(Accueil!$V$16,0,$CH$7,OFFSET(Accueil!$V$16,8,$CH$7,1,1)+1,1)</xm:f>
          </x14:formula1>
          <xm:sqref>CH9:CH48</xm:sqref>
        </x14:dataValidation>
        <x14:dataValidation type="list" allowBlank="1" showInputMessage="1" showErrorMessage="1">
          <x14:formula1>
            <xm:f>OFFSET(Accueil!$V$16,0,$CI$7,OFFSET(Accueil!$V$16,8,$CI$7,1,1)+1,1)</xm:f>
          </x14:formula1>
          <xm:sqref>CI9:CI48</xm:sqref>
        </x14:dataValidation>
        <x14:dataValidation type="list" allowBlank="1" showInputMessage="1" showErrorMessage="1">
          <x14:formula1>
            <xm:f>OFFSET(Accueil!$V$16,0,$CJ$7,OFFSET(Accueil!$V$16,8,$CJ$7,1,1)+1,1)</xm:f>
          </x14:formula1>
          <xm:sqref>CJ9:CJ48</xm:sqref>
        </x14:dataValidation>
        <x14:dataValidation type="list" allowBlank="1" showInputMessage="1" showErrorMessage="1">
          <x14:formula1>
            <xm:f>OFFSET(Accueil!$V$16,0,$CK$7,OFFSET(Accueil!$V$16,8,$CK$7,1,1)+1,1)</xm:f>
          </x14:formula1>
          <xm:sqref>CK9:CK48</xm:sqref>
        </x14:dataValidation>
        <x14:dataValidation type="list" allowBlank="1" showInputMessage="1" showErrorMessage="1">
          <x14:formula1>
            <xm:f>OFFSET(Accueil!$V$16,0,$CL$7,OFFSET(Accueil!$V$16,8,$CL$7,1,1)+1,1)</xm:f>
          </x14:formula1>
          <xm:sqref>CL9:CL48</xm:sqref>
        </x14:dataValidation>
        <x14:dataValidation type="list" allowBlank="1" showInputMessage="1" showErrorMessage="1">
          <x14:formula1>
            <xm:f>OFFSET(Accueil!$V$16,0,$CN$7,OFFSET(Accueil!$V$16,8,$CN$7,1,1)+1,1)</xm:f>
          </x14:formula1>
          <xm:sqref>CN9:CN48</xm:sqref>
        </x14:dataValidation>
        <x14:dataValidation type="list" allowBlank="1" showInputMessage="1" showErrorMessage="1">
          <x14:formula1>
            <xm:f>OFFSET(Accueil!$V$16,0,$CO$7,OFFSET(Accueil!$V$16,8,$CO$7,1,1)+1,1)</xm:f>
          </x14:formula1>
          <xm:sqref>CO9:CO48</xm:sqref>
        </x14:dataValidation>
        <x14:dataValidation type="list" allowBlank="1" showInputMessage="1" showErrorMessage="1">
          <x14:formula1>
            <xm:f>OFFSET(Accueil!$V$16,0,$CP$7,OFFSET(Accueil!$V$16,8,$CP$7,1,1)+1,1)</xm:f>
          </x14:formula1>
          <xm:sqref>CP9:CP48</xm:sqref>
        </x14:dataValidation>
        <x14:dataValidation type="list" allowBlank="1" showInputMessage="1" showErrorMessage="1">
          <x14:formula1>
            <xm:f>OFFSET(Accueil!$V$16,0,$CQ$7,OFFSET(Accueil!$V$16,8,$CQ$7,1,1)+1,1)</xm:f>
          </x14:formula1>
          <xm:sqref>CQ9:CQ48</xm:sqref>
        </x14:dataValidation>
        <x14:dataValidation type="list" allowBlank="1" showInputMessage="1" showErrorMessage="1">
          <x14:formula1>
            <xm:f>OFFSET(Accueil!$V$16,0,$CR$7,OFFSET(Accueil!$V$16,8,$CR$7,1,1)+1,1)</xm:f>
          </x14:formula1>
          <xm:sqref>CR9:CR48</xm:sqref>
        </x14:dataValidation>
        <x14:dataValidation type="list" allowBlank="1" showInputMessage="1" showErrorMessage="1">
          <x14:formula1>
            <xm:f>OFFSET(Accueil!$V$16,0,$CS$7,OFFSET(Accueil!$V$16,8,$CS$7,1,1)+1,1)</xm:f>
          </x14:formula1>
          <xm:sqref>CS9:CS48</xm:sqref>
        </x14:dataValidation>
        <x14:dataValidation type="list" allowBlank="1" showInputMessage="1" showErrorMessage="1">
          <x14:formula1>
            <xm:f>OFFSET(Accueil!$V$16,0,$CT$7,OFFSET(Accueil!$V$16,8,$CT$7,1,1)+1,1)</xm:f>
          </x14:formula1>
          <xm:sqref>CT9:CT48</xm:sqref>
        </x14:dataValidation>
        <x14:dataValidation type="list" allowBlank="1" showInputMessage="1" showErrorMessage="1">
          <x14:formula1>
            <xm:f>OFFSET(Accueil!$V$16,0,$CU$7,OFFSET(Accueil!$V$16,8,$CU$7,1,1)+1,1)</xm:f>
          </x14:formula1>
          <xm:sqref>CU9:CU48</xm:sqref>
        </x14:dataValidation>
        <x14:dataValidation type="list" allowBlank="1" showInputMessage="1" showErrorMessage="1">
          <x14:formula1>
            <xm:f>OFFSET(Accueil!$V$16,0,$CV$7,OFFSET(Accueil!$V$16,8,$CV$7,1,1)+1,1)</xm:f>
          </x14:formula1>
          <xm:sqref>CV9:CV48</xm:sqref>
        </x14:dataValidation>
        <x14:dataValidation type="list" allowBlank="1" showInputMessage="1" showErrorMessage="1">
          <x14:formula1>
            <xm:f>OFFSET(Accueil!$V$16,0,$CW$7,OFFSET(Accueil!$V$16,8,$CW$7,1,1)+1,1)</xm:f>
          </x14:formula1>
          <xm:sqref>CW9:CW48</xm:sqref>
        </x14:dataValidation>
        <x14:dataValidation type="list" allowBlank="1" showInputMessage="1" showErrorMessage="1">
          <x14:formula1>
            <xm:f>OFFSET(Accueil!$V$16,0,$CX$7,OFFSET(Accueil!$V$16,8,$CX$7,1,1)+1,1)</xm:f>
          </x14:formula1>
          <xm:sqref>CX9:CX48</xm:sqref>
        </x14:dataValidation>
        <x14:dataValidation type="list" allowBlank="1" showInputMessage="1" showErrorMessage="1">
          <x14:formula1>
            <xm:f>OFFSET(Accueil!$V$16,0,$CY$7,OFFSET(Accueil!$V$16,8,$CY$7,1,1)+1,1)</xm:f>
          </x14:formula1>
          <xm:sqref>CY9:CY48</xm:sqref>
        </x14:dataValidation>
        <x14:dataValidation type="list" allowBlank="1" showInputMessage="1" showErrorMessage="1">
          <x14:formula1>
            <xm:f>OFFSET(Accueil!$V$16,0,$CZ$7,OFFSET(Accueil!$V$16,8,$CZ$7,1,1)+1,1)</xm:f>
          </x14:formula1>
          <xm:sqref>CZ9:CZ48</xm:sqref>
        </x14:dataValidation>
        <x14:dataValidation type="list" allowBlank="1" showInputMessage="1" showErrorMessage="1">
          <x14:formula1>
            <xm:f>OFFSET(Accueil!$V$16,0,$DA$7,OFFSET(Accueil!$V$16,8,$DA$7,1,1)+1,1)</xm:f>
          </x14:formula1>
          <xm:sqref>DA9:DA48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99"/>
    <pageSetUpPr fitToPage="1"/>
  </sheetPr>
  <dimension ref="A1:HM43"/>
  <sheetViews>
    <sheetView showGridLines="0" showRowColHeaders="0" zoomScale="90" zoomScaleNormal="90" workbookViewId="0">
      <pane xSplit="3" ySplit="3" topLeftCell="D4" activePane="bottomRight" state="frozen"/>
      <selection activeCell="D148" sqref="D148"/>
      <selection pane="topRight" activeCell="D148" sqref="D148"/>
      <selection pane="bottomLeft" activeCell="D148" sqref="D148"/>
      <selection pane="bottomRight"/>
    </sheetView>
  </sheetViews>
  <sheetFormatPr baseColWidth="10" defaultColWidth="11" defaultRowHeight="12.75" x14ac:dyDescent="0.2"/>
  <cols>
    <col min="1" max="1" width="1.85546875" style="8" customWidth="1"/>
    <col min="2" max="2" width="5.42578125" style="10" customWidth="1"/>
    <col min="3" max="3" width="32.140625" style="8" customWidth="1"/>
    <col min="4" max="10" width="11.5703125" style="8" customWidth="1"/>
    <col min="11" max="13" width="11.5703125" style="8" hidden="1" customWidth="1"/>
    <col min="14" max="14" width="9.5703125" style="120" hidden="1" customWidth="1"/>
    <col min="15" max="23" width="9.5703125" style="121" hidden="1" customWidth="1"/>
    <col min="24" max="24" width="11.42578125" style="122" hidden="1" customWidth="1"/>
    <col min="25" max="44" width="11.42578125" style="121" hidden="1" customWidth="1"/>
    <col min="45" max="220" width="11.42578125" style="8" customWidth="1"/>
    <col min="221" max="16384" width="11" style="5"/>
  </cols>
  <sheetData>
    <row r="1" spans="2:221" s="6" customFormat="1" ht="20.25" customHeight="1" x14ac:dyDescent="0.2">
      <c r="B1" s="9"/>
      <c r="C1" s="7"/>
      <c r="D1" s="345" t="s">
        <v>3</v>
      </c>
      <c r="E1" s="346"/>
      <c r="F1" s="346"/>
      <c r="G1" s="346"/>
      <c r="H1" s="346"/>
      <c r="I1" s="346"/>
      <c r="J1" s="346"/>
      <c r="K1" s="346"/>
      <c r="L1" s="346"/>
      <c r="M1" s="346"/>
      <c r="N1" s="114"/>
      <c r="O1" s="111"/>
      <c r="P1" s="111"/>
      <c r="Q1" s="111"/>
      <c r="R1" s="111"/>
      <c r="S1" s="111"/>
      <c r="T1" s="111"/>
      <c r="U1" s="111"/>
      <c r="V1" s="111"/>
      <c r="W1" s="111"/>
      <c r="X1" s="115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HM1" s="5"/>
    </row>
    <row r="2" spans="2:221" s="111" customFormat="1" ht="20.25" hidden="1" customHeight="1" x14ac:dyDescent="0.2">
      <c r="B2" s="112"/>
      <c r="C2" s="113"/>
      <c r="D2" s="236">
        <f>IF(Accueil!L13="","",Accueil!L13)</f>
        <v>1</v>
      </c>
      <c r="E2" s="236">
        <f>IF(Accueil!L14="","",Accueil!L14)</f>
        <v>2</v>
      </c>
      <c r="F2" s="236">
        <f>IF(Accueil!L15="","",Accueil!L15)</f>
        <v>3</v>
      </c>
      <c r="G2" s="236">
        <f>IF(Accueil!L16="","",Accueil!L16)</f>
        <v>4</v>
      </c>
      <c r="H2" s="236">
        <f>IF(Accueil!L17="","",Accueil!L17)</f>
        <v>5</v>
      </c>
      <c r="I2" s="236">
        <f>IF(Accueil!L18="","",Accueil!L18)</f>
        <v>6</v>
      </c>
      <c r="J2" s="236">
        <f>IF(Accueil!L19="","",Accueil!L19)</f>
        <v>7</v>
      </c>
      <c r="K2" s="236" t="str">
        <f>IF(Accueil!L20="","",Accueil!L20)</f>
        <v/>
      </c>
      <c r="L2" s="236" t="str">
        <f>IF(Accueil!L21="","",Accueil!L21)</f>
        <v/>
      </c>
      <c r="M2" s="236" t="str">
        <f>IF(Accueil!L22="","",Accueil!L22)</f>
        <v/>
      </c>
      <c r="N2" s="114"/>
      <c r="X2" s="115"/>
      <c r="HM2" s="116"/>
    </row>
    <row r="3" spans="2:221" s="6" customFormat="1" ht="120" customHeight="1" x14ac:dyDescent="0.2">
      <c r="B3" s="9"/>
      <c r="C3" s="181" t="str">
        <f>IF(Nom_etab="","",Nom_etab)</f>
        <v/>
      </c>
      <c r="D3" s="98" t="str">
        <f>IF(COMP1="","",COMP1)</f>
        <v>CP 1 : Comprendre un texte dans son ensemble</v>
      </c>
      <c r="E3" s="98" t="str">
        <f>IF(COMP2="","",COMP2)</f>
        <v>CP 2 : Comprendre l’organisation logique d’un texte</v>
      </c>
      <c r="F3" s="98" t="str">
        <f>IF(COMP3="","",COMP3)</f>
        <v>CP 3 : Construire et vérifier le sens d’un texte lu</v>
      </c>
      <c r="G3" s="98" t="str">
        <f>IF(COMP4="","",COMP4)</f>
        <v>CP 4 : Raconter de façon claire et organisée en respectant la consigne</v>
      </c>
      <c r="H3" s="98" t="str">
        <f>IF(COMP5="","",COMP5)</f>
        <v>CP 5 : Assurer la cohérence de son récit</v>
      </c>
      <c r="I3" s="98" t="str">
        <f>IF(COMP6="","",COMP6)</f>
        <v>CP 6 : S’exprimer dans une langue correcte et adaptée, en respectant les codes de l’écrit</v>
      </c>
      <c r="J3" s="98" t="str">
        <f>IF(COMP7="","",COMP7)</f>
        <v>CP 7 : Préparer ses écrits, les reprendre pour les améliorer</v>
      </c>
      <c r="K3" s="98" t="str">
        <f>IF(COMP8="","",COMP8)</f>
        <v/>
      </c>
      <c r="L3" s="98" t="str">
        <f>IF(COMP9="","",COMP9)</f>
        <v/>
      </c>
      <c r="M3" s="98" t="str">
        <f>IF(COMP10="","",COMP10)</f>
        <v/>
      </c>
      <c r="N3" s="118" t="str">
        <f>COMP1</f>
        <v>CP 1 : Comprendre un texte dans son ensemble</v>
      </c>
      <c r="O3" s="118" t="str">
        <f>COMP2</f>
        <v>CP 2 : Comprendre l’organisation logique d’un texte</v>
      </c>
      <c r="P3" s="118" t="str">
        <f>COMP3</f>
        <v>CP 3 : Construire et vérifier le sens d’un texte lu</v>
      </c>
      <c r="Q3" s="118" t="str">
        <f>COMP4</f>
        <v>CP 4 : Raconter de façon claire et organisée en respectant la consigne</v>
      </c>
      <c r="R3" s="118" t="str">
        <f>COMP5</f>
        <v>CP 5 : Assurer la cohérence de son récit</v>
      </c>
      <c r="S3" s="118" t="str">
        <f>COMP6</f>
        <v>CP 6 : S’exprimer dans une langue correcte et adaptée, en respectant les codes de l’écrit</v>
      </c>
      <c r="T3" s="118" t="str">
        <f>COMP7</f>
        <v>CP 7 : Préparer ses écrits, les reprendre pour les améliorer</v>
      </c>
      <c r="U3" s="118" t="str">
        <f>COMP8</f>
        <v/>
      </c>
      <c r="V3" s="118" t="str">
        <f>COMP9</f>
        <v/>
      </c>
      <c r="W3" s="118" t="str">
        <f>COMP10</f>
        <v/>
      </c>
      <c r="X3" s="115"/>
      <c r="Y3" s="213" t="s">
        <v>81</v>
      </c>
      <c r="Z3" s="213" t="s">
        <v>82</v>
      </c>
      <c r="AA3" s="213" t="s">
        <v>83</v>
      </c>
      <c r="AB3" s="213" t="s">
        <v>84</v>
      </c>
      <c r="AC3" s="213" t="s">
        <v>85</v>
      </c>
      <c r="AD3" s="213" t="s">
        <v>86</v>
      </c>
      <c r="AE3" s="213" t="s">
        <v>87</v>
      </c>
      <c r="AF3" s="213" t="s">
        <v>88</v>
      </c>
      <c r="AG3" s="213" t="s">
        <v>89</v>
      </c>
      <c r="AH3" s="213" t="s">
        <v>90</v>
      </c>
      <c r="AI3" s="212" t="s">
        <v>91</v>
      </c>
      <c r="AJ3" s="212" t="s">
        <v>92</v>
      </c>
      <c r="AK3" s="212" t="s">
        <v>93</v>
      </c>
      <c r="AL3" s="212" t="s">
        <v>94</v>
      </c>
      <c r="AM3" s="212" t="s">
        <v>95</v>
      </c>
      <c r="AN3" s="212" t="s">
        <v>96</v>
      </c>
      <c r="AO3" s="212" t="s">
        <v>97</v>
      </c>
      <c r="AP3" s="212" t="s">
        <v>98</v>
      </c>
      <c r="AQ3" s="212" t="s">
        <v>99</v>
      </c>
      <c r="AR3" s="212" t="s">
        <v>100</v>
      </c>
      <c r="HM3" s="5"/>
    </row>
    <row r="4" spans="2:221" s="6" customFormat="1" ht="15" customHeight="1" x14ac:dyDescent="0.2">
      <c r="B4" s="96">
        <v>1</v>
      </c>
      <c r="C4" s="97" t="str">
        <f>IF(Accueil!F13="","",Accueil!F13)</f>
        <v/>
      </c>
      <c r="D4" s="202" t="str">
        <f>IF(C4="","",IF($D$3="","",IF(Y4="A","A",IF(ISERROR(Y4/AI4),"",ROUND(Y4/AI4,2)))))</f>
        <v/>
      </c>
      <c r="E4" s="202" t="str">
        <f>IF(C4="","",IF($E$3="","",IF(Z4="A","A",IF(ISERROR(Z4/AJ4),"",ROUND(Z4/AJ4,2)))))</f>
        <v/>
      </c>
      <c r="F4" s="202" t="str">
        <f>IF(C4="","",IF($F$3="","",IF(AA4="A","A",IF(ISERROR(AA4/AK4),"",ROUND(AA4/AK4,2)))))</f>
        <v/>
      </c>
      <c r="G4" s="202" t="str">
        <f>IF(C4="","",IF($G$3="","",IF(AB4="A","A",IF(ISERROR(AB4/AL4),"",ROUND(AB4/AL4,2)))))</f>
        <v/>
      </c>
      <c r="H4" s="202" t="str">
        <f>IF(C4="","",IF($H$3="","",IF(AC4="A","A",IF(ISERROR(AC4/AM4),"",ROUND(AC4/AM4,2)))))</f>
        <v/>
      </c>
      <c r="I4" s="202" t="str">
        <f>IF(C4="","",IF($I$3="","",IF(AD4="A","A",IF(ISERROR(AD4/AN4),"",ROUND(AD4/AN4,2)))))</f>
        <v/>
      </c>
      <c r="J4" s="202" t="str">
        <f>IF(C4="","",IF($J$3="","",IF(AE4="A","A",IF(ISERROR(AE4/AO4),"",ROUND(AE4/AO4,2)))))</f>
        <v/>
      </c>
      <c r="K4" s="202" t="str">
        <f>IF(C4="","",IF($K$3="","",IF(AF4="A","A",IF(ISERROR(AF4/AP4),"",ROUND(AF4/AP4,2)))))</f>
        <v/>
      </c>
      <c r="L4" s="202" t="str">
        <f>IF(C4="","",IF($L$3="","",IF(AG4="A","A",IF(ISERROR(AG4/AQ4),"",ROUND(AG4/AQ4,2)))))</f>
        <v/>
      </c>
      <c r="M4" s="202" t="str">
        <f>IF(C4="","",IF($M$3="","",IF(AH4="A","A",IF(ISERROR(AH4/AR4),"",ROUND(AH4/AR4,2)))))</f>
        <v/>
      </c>
      <c r="N4" s="123" t="str">
        <f>IF(N3="","",IF(SUMPRODUCT((Stabilo!$F9:$DA9="A")*(Stabilo!$F$5:$DA$5='Résultats élèves'!$D$2))&gt;0,"ABSENT","PRESENT"))</f>
        <v>PRESENT</v>
      </c>
      <c r="O4" s="123" t="str">
        <f>IF(O3="","",IF(SUMPRODUCT((Stabilo!$F9:$DA9="A")*(Stabilo!$F$5:$DA$5='Résultats élèves'!$E$2))&gt;0,"ABSENT","PRESENT"))</f>
        <v>PRESENT</v>
      </c>
      <c r="P4" s="123" t="str">
        <f>IF(P3="","",IF(SUMPRODUCT((Stabilo!$F9:$DA9="A")*(Stabilo!$F$5:$DA$5='Résultats élèves'!$F$2))&gt;0,"ABSENT","PRESENT"))</f>
        <v>PRESENT</v>
      </c>
      <c r="Q4" s="123" t="str">
        <f>IF(Q3="","",IF(SUMPRODUCT((Stabilo!$F9:$DA9="A")*(Stabilo!$F$5:$DA$5='Résultats élèves'!$G$2))&gt;0,"ABSENT","PRESENT"))</f>
        <v>PRESENT</v>
      </c>
      <c r="R4" s="123" t="str">
        <f>IF(R3="","",IF(SUMPRODUCT((Stabilo!$F9:$DA9="A")*(Stabilo!$F$5:$DA$5='Résultats élèves'!$H$2))&gt;0,"ABSENT","PRESENT"))</f>
        <v>PRESENT</v>
      </c>
      <c r="S4" s="123" t="str">
        <f>IF(S3="","",IF(SUMPRODUCT((Stabilo!$F9:$DA9="A")*(Stabilo!$F$5:$DA$5='Résultats élèves'!$I$2))&gt;0,"ABSENT","PRESENT"))</f>
        <v>PRESENT</v>
      </c>
      <c r="T4" s="123" t="str">
        <f>IF(T3="","",IF(SUMPRODUCT((Stabilo!$F9:$DA9="A")*(Stabilo!$F$5:$DA$5='Résultats élèves'!$J$2))&gt;0,"ABSENT","PRESENT"))</f>
        <v>PRESENT</v>
      </c>
      <c r="U4" s="123" t="str">
        <f>IF(U3="","",IF(SUMPRODUCT((Stabilo!$F9:$DA9="A")*(Stabilo!$F$5:$DA$5='Résultats élèves'!$K$2))&gt;0,"ABSENT","PRESENT"))</f>
        <v/>
      </c>
      <c r="V4" s="123" t="str">
        <f>IF(V3="","",IF(SUMPRODUCT((Stabilo!$F9:$DA9="A")*(Stabilo!$F$5:$DA$5='Résultats élèves'!$L$2))&gt;0,"ABSENT","PRESENT"))</f>
        <v/>
      </c>
      <c r="W4" s="123" t="str">
        <f>IF(W3="","",IF(SUMPRODUCT((Stabilo!$F9:$DA9="A")*(Stabilo!$F$5:$DA$5='Résultats élèves'!$M$2))&gt;0,"ABSENT","PRESENT"))</f>
        <v/>
      </c>
      <c r="X4" s="119" t="str">
        <f>IF(C4="","",IF(COUNTIF(N4:W4,"ABSENT")=COUNT($D$2:$M$2),"ABSENT","PRESENT"))</f>
        <v/>
      </c>
      <c r="Y4" s="211" t="str">
        <f>IF(X4="PRESENT",IF(N4="PRESENT",SUMPRODUCT((Stabilo!$F9:$DA9=1)*(Stabilo!$F$5:$DA$5='Résultats élèves'!$D$2)),"A"),"A")</f>
        <v>A</v>
      </c>
      <c r="Z4" s="211" t="str">
        <f>IF(X4="PRESENT",IF(O4="PRESENT",SUMPRODUCT((Stabilo!$F9:$DA9=1)*(Stabilo!$F$5:$DA$5='Résultats élèves'!$E$2)),"A"),"A")</f>
        <v>A</v>
      </c>
      <c r="AA4" s="211" t="str">
        <f>IF(X4="PRESENT",IF(P4="PRESENT",SUMPRODUCT((Stabilo!$F9:$DA9=1)*(Stabilo!$F$5:$DA$5='Résultats élèves'!$F$2)),"A"),"A")</f>
        <v>A</v>
      </c>
      <c r="AB4" s="211" t="str">
        <f>IF(X4="PRESENT",IF(Q4="PRESENT",SUMPRODUCT((Stabilo!$F9:$DA9=1)*(Stabilo!$F$5:$DA$5='Résultats élèves'!$G$2)),"A"),"A")</f>
        <v>A</v>
      </c>
      <c r="AC4" s="211" t="str">
        <f>IF(X4="PRESENT",IF(R4="PRESENT",SUMPRODUCT((Stabilo!$F9:$DA9=1)*(Stabilo!$F$5:$DA$5='Résultats élèves'!$H$2)),"A"),"A")</f>
        <v>A</v>
      </c>
      <c r="AD4" s="211" t="str">
        <f>IF(X4="PRESENT",IF(S4="PRESENT",SUMPRODUCT((Stabilo!$F9:$DA9=1)*(Stabilo!$F$5:$DA$5='Résultats élèves'!$I$2)),"A"),"A")</f>
        <v>A</v>
      </c>
      <c r="AE4" s="211" t="str">
        <f>IF(X4="PRESENT",IF(T4="PRESENT",SUMPRODUCT((Stabilo!$F9:$DA9=1)*(Stabilo!$F$5:$DA$5='Résultats élèves'!$J$2)),"A"),"A")</f>
        <v>A</v>
      </c>
      <c r="AF4" s="211" t="str">
        <f>IF(X4="PRESENT",IF(U4="PRESENT",SUMPRODUCT((Stabilo!$F9:$DA9=1)*(Stabilo!$F$5:$DA$5='Résultats élèves'!$K$2)),"A"),"A")</f>
        <v>A</v>
      </c>
      <c r="AG4" s="211" t="str">
        <f>IF(X4="PRESENT",IF(V4="PRESENT",SUMPRODUCT((Stabilo!$F9:$DA9=1)*(Stabilo!$F$5:$DA$5='Résultats élèves'!$L$2)),"A"),"A")</f>
        <v>A</v>
      </c>
      <c r="AH4" s="211" t="str">
        <f>IF(X4="PRESENT",IF(W4="PRESENT",SUMPRODUCT((Stabilo!$F9:$DA9=1)*(Stabilo!$F$5:$DA$5='Résultats élèves'!$M$2)),"A"),"A")</f>
        <v>A</v>
      </c>
      <c r="AI4" s="210">
        <f>SUMPRODUCT((Stabilo!$F$5:$DA$5=1)*(Stabilo!F9:DA9&lt;&gt;""))</f>
        <v>0</v>
      </c>
      <c r="AJ4" s="210">
        <f>SUMPRODUCT((Stabilo!$F$5:$DA$5=2)*(Stabilo!F9:DA9&lt;&gt;""))</f>
        <v>0</v>
      </c>
      <c r="AK4" s="210">
        <f>SUMPRODUCT((Stabilo!$F$5:$DA$5=3)*(Stabilo!F9:DA9&lt;&gt;""))</f>
        <v>0</v>
      </c>
      <c r="AL4" s="210">
        <f>SUMPRODUCT((Stabilo!$F$5:$DA$5=4)*(Stabilo!F9:DA9&lt;&gt;""))</f>
        <v>0</v>
      </c>
      <c r="AM4" s="210">
        <f>SUMPRODUCT((Stabilo!$F$5:$DA$5=5)*(Stabilo!F9:DA9&lt;&gt;""))</f>
        <v>0</v>
      </c>
      <c r="AN4" s="210">
        <f>SUMPRODUCT((Stabilo!$F$5:$DA$5=6)*(Stabilo!F9:DA9&lt;&gt;""))</f>
        <v>0</v>
      </c>
      <c r="AO4" s="210">
        <f>SUMPRODUCT((Stabilo!$F$5:$DA$5=7)*(Stabilo!F9:DA9&lt;&gt;""))</f>
        <v>0</v>
      </c>
      <c r="AP4" s="210">
        <f>SUMPRODUCT((Stabilo!$F$5:$DA$5=8)*(Stabilo!F9:DA9&lt;&gt;""))</f>
        <v>0</v>
      </c>
      <c r="AQ4" s="210">
        <f>SUMPRODUCT((Stabilo!$F$5:$DA$5=9)*(Stabilo!F9:DA9&lt;&gt;""))</f>
        <v>0</v>
      </c>
      <c r="AR4" s="210">
        <f>SUMPRODUCT((Stabilo!$F$5:$DA$5=10)*(Stabilo!F9:DA9&lt;&gt;""))</f>
        <v>0</v>
      </c>
      <c r="HM4" s="5"/>
    </row>
    <row r="5" spans="2:221" s="6" customFormat="1" ht="15" customHeight="1" x14ac:dyDescent="0.2">
      <c r="B5" s="96">
        <v>2</v>
      </c>
      <c r="C5" s="97" t="str">
        <f>IF(Accueil!F14="","",Accueil!F14)</f>
        <v/>
      </c>
      <c r="D5" s="202" t="str">
        <f t="shared" ref="D5:D43" si="0">IF(C5="","",IF($D$3="","",IF(Y5="A","A",IF(ISERROR(Y5/AI5),"",ROUND(Y5/AI5,2)))))</f>
        <v/>
      </c>
      <c r="E5" s="202" t="str">
        <f t="shared" ref="E5:E43" si="1">IF(C5="","",IF($E$3="","",IF(Z5="A","A",IF(ISERROR(Z5/AJ5),"",ROUND(Z5/AJ5,2)))))</f>
        <v/>
      </c>
      <c r="F5" s="202" t="str">
        <f t="shared" ref="F5:F43" si="2">IF(C5="","",IF($F$3="","",IF(AA5="A","A",IF(ISERROR(AA5/AK5),"",ROUND(AA5/AK5,2)))))</f>
        <v/>
      </c>
      <c r="G5" s="202" t="str">
        <f t="shared" ref="G5:G43" si="3">IF(C5="","",IF($G$3="","",IF(AB5="A","A",IF(ISERROR(AB5/AL5),"",ROUND(AB5/AL5,2)))))</f>
        <v/>
      </c>
      <c r="H5" s="202" t="str">
        <f t="shared" ref="H5:H43" si="4">IF(C5="","",IF($H$3="","",IF(AC5="A","A",IF(ISERROR(AC5/AM5),"",ROUND(AC5/AM5,2)))))</f>
        <v/>
      </c>
      <c r="I5" s="202" t="str">
        <f t="shared" ref="I5:I43" si="5">IF(C5="","",IF($I$3="","",IF(AD5="A","A",IF(ISERROR(AD5/AN5),"",ROUND(AD5/AN5,2)))))</f>
        <v/>
      </c>
      <c r="J5" s="202" t="str">
        <f t="shared" ref="J5:J43" si="6">IF(C5="","",IF($J$3="","",IF(AE5="A","A",IF(ISERROR(AE5/AO5),"",ROUND(AE5/AO5,2)))))</f>
        <v/>
      </c>
      <c r="K5" s="202" t="str">
        <f t="shared" ref="K5:K43" si="7">IF(C5="","",IF($K$3="","",IF(AF5="A","A",IF(ISERROR(AF5/AP5),"",ROUND(AF5/AP5,2)))))</f>
        <v/>
      </c>
      <c r="L5" s="202" t="str">
        <f t="shared" ref="L5:L43" si="8">IF(C5="","",IF($L$3="","",IF(AG5="A","A",IF(ISERROR(AG5/AQ5),"",ROUND(AG5/AQ5,2)))))</f>
        <v/>
      </c>
      <c r="M5" s="202" t="str">
        <f t="shared" ref="M5:M43" si="9">IF(C5="","",IF($M$3="","",IF(AH5="A","A",IF(ISERROR(AH5/AR5),"",ROUND(AH5/AR5,2)))))</f>
        <v/>
      </c>
      <c r="N5" s="123" t="str">
        <f>IF(N4="","",IF(SUMPRODUCT((Stabilo!$F10:$DA10="A")*(Stabilo!$F$5:$DA$5='Résultats élèves'!$D$2))&gt;0,"ABSENT","PRESENT"))</f>
        <v>PRESENT</v>
      </c>
      <c r="O5" s="123" t="str">
        <f>IF(O4="","",IF(SUMPRODUCT((Stabilo!$F10:$DA10="A")*(Stabilo!$F$5:$DA$5='Résultats élèves'!$E$2))&gt;0,"ABSENT","PRESENT"))</f>
        <v>PRESENT</v>
      </c>
      <c r="P5" s="123" t="str">
        <f>IF(P4="","",IF(SUMPRODUCT((Stabilo!$F10:$DA10="A")*(Stabilo!$F$5:$DA$5='Résultats élèves'!$F$2))&gt;0,"ABSENT","PRESENT"))</f>
        <v>PRESENT</v>
      </c>
      <c r="Q5" s="123" t="str">
        <f>IF(Q4="","",IF(SUMPRODUCT((Stabilo!$F10:$DA10="A")*(Stabilo!$F$5:$DA$5='Résultats élèves'!$G$2))&gt;0,"ABSENT","PRESENT"))</f>
        <v>PRESENT</v>
      </c>
      <c r="R5" s="123" t="str">
        <f>IF(R4="","",IF(SUMPRODUCT((Stabilo!$F10:$DA10="A")*(Stabilo!$F$5:$DA$5='Résultats élèves'!$H$2))&gt;0,"ABSENT","PRESENT"))</f>
        <v>PRESENT</v>
      </c>
      <c r="S5" s="123" t="str">
        <f>IF(S4="","",IF(SUMPRODUCT((Stabilo!$F10:$DA10="A")*(Stabilo!$F$5:$DA$5='Résultats élèves'!$I$2))&gt;0,"ABSENT","PRESENT"))</f>
        <v>PRESENT</v>
      </c>
      <c r="T5" s="123" t="str">
        <f>IF(T4="","",IF(SUMPRODUCT((Stabilo!$F10:$DA10="A")*(Stabilo!$F$5:$DA$5='Résultats élèves'!$J$2))&gt;0,"ABSENT","PRESENT"))</f>
        <v>PRESENT</v>
      </c>
      <c r="U5" s="123" t="str">
        <f>IF(U4="","",IF(SUMPRODUCT((Stabilo!$F10:$DA10="A")*(Stabilo!$F$5:$DA$5='Résultats élèves'!$K$2))&gt;0,"ABSENT","PRESENT"))</f>
        <v/>
      </c>
      <c r="V5" s="123" t="str">
        <f>IF(V4="","",IF(SUMPRODUCT((Stabilo!$F10:$DA10="A")*(Stabilo!$F$5:$DA$5='Résultats élèves'!$L$2))&gt;0,"ABSENT","PRESENT"))</f>
        <v/>
      </c>
      <c r="W5" s="123" t="str">
        <f>IF(W4="","",IF(SUMPRODUCT((Stabilo!$F10:$DA10="A")*(Stabilo!$F$5:$DA$5='Résultats élèves'!$M$2))&gt;0,"ABSENT","PRESENT"))</f>
        <v/>
      </c>
      <c r="X5" s="119" t="str">
        <f t="shared" ref="X5:X43" si="10">IF(C5="","",IF(COUNTIF(N5:W5,"ABSENT")=COUNT($D$2:$M$2),"ABSENT","PRESENT"))</f>
        <v/>
      </c>
      <c r="Y5" s="211" t="str">
        <f>IF(X5="PRESENT",IF(N5="PRESENT",SUMPRODUCT((Stabilo!$F10:$DA10=1)*(Stabilo!$F$5:$DA$5='Résultats élèves'!$D$2)),"A"),"A")</f>
        <v>A</v>
      </c>
      <c r="Z5" s="211" t="str">
        <f>IF(X5="PRESENT",IF(O5="PRESENT",SUMPRODUCT((Stabilo!$F10:$DA10=1)*(Stabilo!$F$5:$DA$5='Résultats élèves'!$E$2)),"A"),"A")</f>
        <v>A</v>
      </c>
      <c r="AA5" s="211" t="str">
        <f>IF(X5="PRESENT",IF(P5="PRESENT",SUMPRODUCT((Stabilo!$F10:$DA10=1)*(Stabilo!$F$5:$DA$5='Résultats élèves'!$F$2)),"A"),"A")</f>
        <v>A</v>
      </c>
      <c r="AB5" s="211" t="str">
        <f>IF(X5="PRESENT",IF(Q5="PRESENT",SUMPRODUCT((Stabilo!$F10:$DA10=1)*(Stabilo!$F$5:$DA$5='Résultats élèves'!$G$2)),"A"),"A")</f>
        <v>A</v>
      </c>
      <c r="AC5" s="211" t="str">
        <f>IF(X5="PRESENT",IF(R5="PRESENT",SUMPRODUCT((Stabilo!$F10:$DA10=1)*(Stabilo!$F$5:$DA$5='Résultats élèves'!$H$2)),"A"),"A")</f>
        <v>A</v>
      </c>
      <c r="AD5" s="211" t="str">
        <f>IF(X5="PRESENT",IF(S5="PRESENT",SUMPRODUCT((Stabilo!$F10:$DA10=1)*(Stabilo!$F$5:$DA$5='Résultats élèves'!$I$2)),"A"),"A")</f>
        <v>A</v>
      </c>
      <c r="AE5" s="211" t="str">
        <f>IF(X5="PRESENT",IF(T5="PRESENT",SUMPRODUCT((Stabilo!$F10:$DA10=1)*(Stabilo!$F$5:$DA$5='Résultats élèves'!$J$2)),"A"),"A")</f>
        <v>A</v>
      </c>
      <c r="AF5" s="211" t="str">
        <f>IF(X5="PRESENT",IF(U5="PRESENT",SUMPRODUCT((Stabilo!$F10:$DA10=1)*(Stabilo!$F$5:$DA$5='Résultats élèves'!$K$2)),"A"),"A")</f>
        <v>A</v>
      </c>
      <c r="AG5" s="211" t="str">
        <f>IF(X5="PRESENT",IF(V5="PRESENT",SUMPRODUCT((Stabilo!$F10:$DA10=1)*(Stabilo!$F$5:$DA$5='Résultats élèves'!$L$2)),"A"),"A")</f>
        <v>A</v>
      </c>
      <c r="AH5" s="211" t="str">
        <f>IF(X5="PRESENT",IF(W5="PRESENT",SUMPRODUCT((Stabilo!$F10:$DA10=1)*(Stabilo!$F$5:$DA$5='Résultats élèves'!$M$2)),"A"),"A")</f>
        <v>A</v>
      </c>
      <c r="AI5" s="210">
        <f>SUMPRODUCT((Stabilo!$F$5:$DA$5=1)*(Stabilo!F10:DA10&lt;&gt;""))</f>
        <v>0</v>
      </c>
      <c r="AJ5" s="210">
        <f>SUMPRODUCT((Stabilo!$F$5:$DA$5=2)*(Stabilo!F10:DA10&lt;&gt;""))</f>
        <v>0</v>
      </c>
      <c r="AK5" s="210">
        <f>SUMPRODUCT((Stabilo!$F$5:$DA$5=3)*(Stabilo!F10:DA10&lt;&gt;""))</f>
        <v>0</v>
      </c>
      <c r="AL5" s="210">
        <f>SUMPRODUCT((Stabilo!$F$5:$DA$5=4)*(Stabilo!F10:DA10&lt;&gt;""))</f>
        <v>0</v>
      </c>
      <c r="AM5" s="210">
        <f>SUMPRODUCT((Stabilo!$F$5:$DA$5=5)*(Stabilo!F10:DA10&lt;&gt;""))</f>
        <v>0</v>
      </c>
      <c r="AN5" s="210">
        <f>SUMPRODUCT((Stabilo!$F$5:$DA$5=6)*(Stabilo!F10:DA10&lt;&gt;""))</f>
        <v>0</v>
      </c>
      <c r="AO5" s="210">
        <f>SUMPRODUCT((Stabilo!$F$5:$DA$5=7)*(Stabilo!F10:DA10&lt;&gt;""))</f>
        <v>0</v>
      </c>
      <c r="AP5" s="210">
        <f>SUMPRODUCT((Stabilo!$F$5:$DA$5=8)*(Stabilo!F10:DA10&lt;&gt;""))</f>
        <v>0</v>
      </c>
      <c r="AQ5" s="210">
        <f>SUMPRODUCT((Stabilo!$F$5:$DA$5=9)*(Stabilo!F10:DA10&lt;&gt;""))</f>
        <v>0</v>
      </c>
      <c r="AR5" s="210">
        <f>SUMPRODUCT((Stabilo!$F$5:$DA$5=10)*(Stabilo!F10:DA10&lt;&gt;""))</f>
        <v>0</v>
      </c>
      <c r="HM5" s="5"/>
    </row>
    <row r="6" spans="2:221" s="6" customFormat="1" ht="15" customHeight="1" x14ac:dyDescent="0.2">
      <c r="B6" s="96">
        <v>3</v>
      </c>
      <c r="C6" s="97" t="str">
        <f>IF(Accueil!F15="","",Accueil!F15)</f>
        <v/>
      </c>
      <c r="D6" s="202" t="str">
        <f t="shared" si="0"/>
        <v/>
      </c>
      <c r="E6" s="202" t="str">
        <f t="shared" si="1"/>
        <v/>
      </c>
      <c r="F6" s="202" t="str">
        <f t="shared" si="2"/>
        <v/>
      </c>
      <c r="G6" s="202" t="str">
        <f t="shared" si="3"/>
        <v/>
      </c>
      <c r="H6" s="202" t="str">
        <f t="shared" si="4"/>
        <v/>
      </c>
      <c r="I6" s="202" t="str">
        <f t="shared" si="5"/>
        <v/>
      </c>
      <c r="J6" s="202" t="str">
        <f t="shared" si="6"/>
        <v/>
      </c>
      <c r="K6" s="202" t="str">
        <f t="shared" si="7"/>
        <v/>
      </c>
      <c r="L6" s="202" t="str">
        <f t="shared" si="8"/>
        <v/>
      </c>
      <c r="M6" s="202" t="str">
        <f t="shared" si="9"/>
        <v/>
      </c>
      <c r="N6" s="123" t="str">
        <f>IF(N5="","",IF(SUMPRODUCT((Stabilo!$F11:$DA11="A")*(Stabilo!$F$5:$DA$5='Résultats élèves'!$D$2))&gt;0,"ABSENT","PRESENT"))</f>
        <v>PRESENT</v>
      </c>
      <c r="O6" s="123" t="str">
        <f>IF(O5="","",IF(SUMPRODUCT((Stabilo!$F11:$DA11="A")*(Stabilo!$F$5:$DA$5='Résultats élèves'!$E$2))&gt;0,"ABSENT","PRESENT"))</f>
        <v>PRESENT</v>
      </c>
      <c r="P6" s="123" t="str">
        <f>IF(P5="","",IF(SUMPRODUCT((Stabilo!$F11:$DA11="A")*(Stabilo!$F$5:$DA$5='Résultats élèves'!$F$2))&gt;0,"ABSENT","PRESENT"))</f>
        <v>PRESENT</v>
      </c>
      <c r="Q6" s="123" t="str">
        <f>IF(Q5="","",IF(SUMPRODUCT((Stabilo!$F11:$DA11="A")*(Stabilo!$F$5:$DA$5='Résultats élèves'!$G$2))&gt;0,"ABSENT","PRESENT"))</f>
        <v>PRESENT</v>
      </c>
      <c r="R6" s="123" t="str">
        <f>IF(R5="","",IF(SUMPRODUCT((Stabilo!$F11:$DA11="A")*(Stabilo!$F$5:$DA$5='Résultats élèves'!$H$2))&gt;0,"ABSENT","PRESENT"))</f>
        <v>PRESENT</v>
      </c>
      <c r="S6" s="123" t="str">
        <f>IF(S5="","",IF(SUMPRODUCT((Stabilo!$F11:$DA11="A")*(Stabilo!$F$5:$DA$5='Résultats élèves'!$I$2))&gt;0,"ABSENT","PRESENT"))</f>
        <v>PRESENT</v>
      </c>
      <c r="T6" s="123" t="str">
        <f>IF(T5="","",IF(SUMPRODUCT((Stabilo!$F11:$DA11="A")*(Stabilo!$F$5:$DA$5='Résultats élèves'!$J$2))&gt;0,"ABSENT","PRESENT"))</f>
        <v>PRESENT</v>
      </c>
      <c r="U6" s="123" t="str">
        <f>IF(U5="","",IF(SUMPRODUCT((Stabilo!$F11:$DA11="A")*(Stabilo!$F$5:$DA$5='Résultats élèves'!$K$2))&gt;0,"ABSENT","PRESENT"))</f>
        <v/>
      </c>
      <c r="V6" s="123" t="str">
        <f>IF(V5="","",IF(SUMPRODUCT((Stabilo!$F11:$DA11="A")*(Stabilo!$F$5:$DA$5='Résultats élèves'!$L$2))&gt;0,"ABSENT","PRESENT"))</f>
        <v/>
      </c>
      <c r="W6" s="123" t="str">
        <f>IF(W5="","",IF(SUMPRODUCT((Stabilo!$F11:$DA11="A")*(Stabilo!$F$5:$DA$5='Résultats élèves'!$M$2))&gt;0,"ABSENT","PRESENT"))</f>
        <v/>
      </c>
      <c r="X6" s="119" t="str">
        <f t="shared" si="10"/>
        <v/>
      </c>
      <c r="Y6" s="211" t="str">
        <f>IF(X6="PRESENT",IF(N6="PRESENT",SUMPRODUCT((Stabilo!$F11:$DA11=1)*(Stabilo!$F$5:$DA$5='Résultats élèves'!$D$2)),"A"),"A")</f>
        <v>A</v>
      </c>
      <c r="Z6" s="211" t="str">
        <f>IF(X6="PRESENT",IF(O6="PRESENT",SUMPRODUCT((Stabilo!$F11:$DA11=1)*(Stabilo!$F$5:$DA$5='Résultats élèves'!$E$2)),"A"),"A")</f>
        <v>A</v>
      </c>
      <c r="AA6" s="211" t="str">
        <f>IF(X6="PRESENT",IF(P6="PRESENT",SUMPRODUCT((Stabilo!$F11:$DA11=1)*(Stabilo!$F$5:$DA$5='Résultats élèves'!$F$2)),"A"),"A")</f>
        <v>A</v>
      </c>
      <c r="AB6" s="211" t="str">
        <f>IF(X6="PRESENT",IF(Q6="PRESENT",SUMPRODUCT((Stabilo!$F11:$DA11=1)*(Stabilo!$F$5:$DA$5='Résultats élèves'!$G$2)),"A"),"A")</f>
        <v>A</v>
      </c>
      <c r="AC6" s="211" t="str">
        <f>IF(X6="PRESENT",IF(R6="PRESENT",SUMPRODUCT((Stabilo!$F11:$DA11=1)*(Stabilo!$F$5:$DA$5='Résultats élèves'!$H$2)),"A"),"A")</f>
        <v>A</v>
      </c>
      <c r="AD6" s="211" t="str">
        <f>IF(X6="PRESENT",IF(S6="PRESENT",SUMPRODUCT((Stabilo!$F11:$DA11=1)*(Stabilo!$F$5:$DA$5='Résultats élèves'!$I$2)),"A"),"A")</f>
        <v>A</v>
      </c>
      <c r="AE6" s="211" t="str">
        <f>IF(X6="PRESENT",IF(T6="PRESENT",SUMPRODUCT((Stabilo!$F11:$DA11=1)*(Stabilo!$F$5:$DA$5='Résultats élèves'!$J$2)),"A"),"A")</f>
        <v>A</v>
      </c>
      <c r="AF6" s="211" t="str">
        <f>IF(X6="PRESENT",IF(U6="PRESENT",SUMPRODUCT((Stabilo!$F11:$DA11=1)*(Stabilo!$F$5:$DA$5='Résultats élèves'!$K$2)),"A"),"A")</f>
        <v>A</v>
      </c>
      <c r="AG6" s="211" t="str">
        <f>IF(X6="PRESENT",IF(V6="PRESENT",SUMPRODUCT((Stabilo!$F11:$DA11=1)*(Stabilo!$F$5:$DA$5='Résultats élèves'!$L$2)),"A"),"A")</f>
        <v>A</v>
      </c>
      <c r="AH6" s="211" t="str">
        <f>IF(X6="PRESENT",IF(W6="PRESENT",SUMPRODUCT((Stabilo!$F11:$DA11=1)*(Stabilo!$F$5:$DA$5='Résultats élèves'!$M$2)),"A"),"A")</f>
        <v>A</v>
      </c>
      <c r="AI6" s="210">
        <f>SUMPRODUCT((Stabilo!$F$5:$DA$5=1)*(Stabilo!F11:DA11&lt;&gt;""))</f>
        <v>0</v>
      </c>
      <c r="AJ6" s="210">
        <f>SUMPRODUCT((Stabilo!$F$5:$DA$5=2)*(Stabilo!F11:DA11&lt;&gt;""))</f>
        <v>0</v>
      </c>
      <c r="AK6" s="210">
        <f>SUMPRODUCT((Stabilo!$F$5:$DA$5=3)*(Stabilo!F11:DA11&lt;&gt;""))</f>
        <v>0</v>
      </c>
      <c r="AL6" s="210">
        <f>SUMPRODUCT((Stabilo!$F$5:$DA$5=4)*(Stabilo!F11:DA11&lt;&gt;""))</f>
        <v>0</v>
      </c>
      <c r="AM6" s="210">
        <f>SUMPRODUCT((Stabilo!$F$5:$DA$5=5)*(Stabilo!F11:DA11&lt;&gt;""))</f>
        <v>0</v>
      </c>
      <c r="AN6" s="210">
        <f>SUMPRODUCT((Stabilo!$F$5:$DA$5=6)*(Stabilo!F11:DA11&lt;&gt;""))</f>
        <v>0</v>
      </c>
      <c r="AO6" s="210">
        <f>SUMPRODUCT((Stabilo!$F$5:$DA$5=7)*(Stabilo!F11:DA11&lt;&gt;""))</f>
        <v>0</v>
      </c>
      <c r="AP6" s="210">
        <f>SUMPRODUCT((Stabilo!$F$5:$DA$5=8)*(Stabilo!F11:DA11&lt;&gt;""))</f>
        <v>0</v>
      </c>
      <c r="AQ6" s="210">
        <f>SUMPRODUCT((Stabilo!$F$5:$DA$5=9)*(Stabilo!F11:DA11&lt;&gt;""))</f>
        <v>0</v>
      </c>
      <c r="AR6" s="210">
        <f>SUMPRODUCT((Stabilo!$F$5:$DA$5=10)*(Stabilo!F11:DA11&lt;&gt;""))</f>
        <v>0</v>
      </c>
      <c r="HM6" s="5"/>
    </row>
    <row r="7" spans="2:221" s="6" customFormat="1" ht="15" customHeight="1" x14ac:dyDescent="0.2">
      <c r="B7" s="96">
        <v>4</v>
      </c>
      <c r="C7" s="97" t="str">
        <f>IF(Accueil!F16="","",Accueil!F16)</f>
        <v/>
      </c>
      <c r="D7" s="202" t="str">
        <f t="shared" si="0"/>
        <v/>
      </c>
      <c r="E7" s="202" t="str">
        <f t="shared" si="1"/>
        <v/>
      </c>
      <c r="F7" s="202" t="str">
        <f t="shared" si="2"/>
        <v/>
      </c>
      <c r="G7" s="202" t="str">
        <f t="shared" si="3"/>
        <v/>
      </c>
      <c r="H7" s="202" t="str">
        <f t="shared" si="4"/>
        <v/>
      </c>
      <c r="I7" s="202" t="str">
        <f t="shared" si="5"/>
        <v/>
      </c>
      <c r="J7" s="202" t="str">
        <f t="shared" si="6"/>
        <v/>
      </c>
      <c r="K7" s="202" t="str">
        <f t="shared" si="7"/>
        <v/>
      </c>
      <c r="L7" s="202" t="str">
        <f t="shared" si="8"/>
        <v/>
      </c>
      <c r="M7" s="202" t="str">
        <f t="shared" si="9"/>
        <v/>
      </c>
      <c r="N7" s="123" t="str">
        <f>IF(N6="","",IF(SUMPRODUCT((Stabilo!$F12:$DA12="A")*(Stabilo!$F$5:$DA$5='Résultats élèves'!$D$2))&gt;0,"ABSENT","PRESENT"))</f>
        <v>PRESENT</v>
      </c>
      <c r="O7" s="123" t="str">
        <f>IF(O6="","",IF(SUMPRODUCT((Stabilo!$F12:$DA12="A")*(Stabilo!$F$5:$DA$5='Résultats élèves'!$E$2))&gt;0,"ABSENT","PRESENT"))</f>
        <v>PRESENT</v>
      </c>
      <c r="P7" s="123" t="str">
        <f>IF(P6="","",IF(SUMPRODUCT((Stabilo!$F12:$DA12="A")*(Stabilo!$F$5:$DA$5='Résultats élèves'!$F$2))&gt;0,"ABSENT","PRESENT"))</f>
        <v>PRESENT</v>
      </c>
      <c r="Q7" s="123" t="str">
        <f>IF(Q6="","",IF(SUMPRODUCT((Stabilo!$F12:$DA12="A")*(Stabilo!$F$5:$DA$5='Résultats élèves'!$G$2))&gt;0,"ABSENT","PRESENT"))</f>
        <v>PRESENT</v>
      </c>
      <c r="R7" s="123" t="str">
        <f>IF(R6="","",IF(SUMPRODUCT((Stabilo!$F12:$DA12="A")*(Stabilo!$F$5:$DA$5='Résultats élèves'!$H$2))&gt;0,"ABSENT","PRESENT"))</f>
        <v>PRESENT</v>
      </c>
      <c r="S7" s="123" t="str">
        <f>IF(S6="","",IF(SUMPRODUCT((Stabilo!$F12:$DA12="A")*(Stabilo!$F$5:$DA$5='Résultats élèves'!$I$2))&gt;0,"ABSENT","PRESENT"))</f>
        <v>PRESENT</v>
      </c>
      <c r="T7" s="123" t="str">
        <f>IF(T6="","",IF(SUMPRODUCT((Stabilo!$F12:$DA12="A")*(Stabilo!$F$5:$DA$5='Résultats élèves'!$J$2))&gt;0,"ABSENT","PRESENT"))</f>
        <v>PRESENT</v>
      </c>
      <c r="U7" s="123" t="str">
        <f>IF(U6="","",IF(SUMPRODUCT((Stabilo!$F12:$DA12="A")*(Stabilo!$F$5:$DA$5='Résultats élèves'!$K$2))&gt;0,"ABSENT","PRESENT"))</f>
        <v/>
      </c>
      <c r="V7" s="123" t="str">
        <f>IF(V6="","",IF(SUMPRODUCT((Stabilo!$F12:$DA12="A")*(Stabilo!$F$5:$DA$5='Résultats élèves'!$L$2))&gt;0,"ABSENT","PRESENT"))</f>
        <v/>
      </c>
      <c r="W7" s="123" t="str">
        <f>IF(W6="","",IF(SUMPRODUCT((Stabilo!$F12:$DA12="A")*(Stabilo!$F$5:$DA$5='Résultats élèves'!$M$2))&gt;0,"ABSENT","PRESENT"))</f>
        <v/>
      </c>
      <c r="X7" s="119" t="str">
        <f t="shared" si="10"/>
        <v/>
      </c>
      <c r="Y7" s="211" t="str">
        <f>IF(X7="PRESENT",IF(N7="PRESENT",SUMPRODUCT((Stabilo!$F12:$DA12=1)*(Stabilo!$F$5:$DA$5='Résultats élèves'!$D$2)),"A"),"A")</f>
        <v>A</v>
      </c>
      <c r="Z7" s="211" t="str">
        <f>IF(X7="PRESENT",IF(O7="PRESENT",SUMPRODUCT((Stabilo!$F12:$DA12=1)*(Stabilo!$F$5:$DA$5='Résultats élèves'!$E$2)),"A"),"A")</f>
        <v>A</v>
      </c>
      <c r="AA7" s="211" t="str">
        <f>IF(X7="PRESENT",IF(P7="PRESENT",SUMPRODUCT((Stabilo!$F12:$DA12=1)*(Stabilo!$F$5:$DA$5='Résultats élèves'!$F$2)),"A"),"A")</f>
        <v>A</v>
      </c>
      <c r="AB7" s="211" t="str">
        <f>IF(X7="PRESENT",IF(Q7="PRESENT",SUMPRODUCT((Stabilo!$F12:$DA12=1)*(Stabilo!$F$5:$DA$5='Résultats élèves'!$G$2)),"A"),"A")</f>
        <v>A</v>
      </c>
      <c r="AC7" s="211" t="str">
        <f>IF(X7="PRESENT",IF(R7="PRESENT",SUMPRODUCT((Stabilo!$F12:$DA12=1)*(Stabilo!$F$5:$DA$5='Résultats élèves'!$H$2)),"A"),"A")</f>
        <v>A</v>
      </c>
      <c r="AD7" s="211" t="str">
        <f>IF(X7="PRESENT",IF(S7="PRESENT",SUMPRODUCT((Stabilo!$F12:$DA12=1)*(Stabilo!$F$5:$DA$5='Résultats élèves'!$I$2)),"A"),"A")</f>
        <v>A</v>
      </c>
      <c r="AE7" s="211" t="str">
        <f>IF(X7="PRESENT",IF(T7="PRESENT",SUMPRODUCT((Stabilo!$F12:$DA12=1)*(Stabilo!$F$5:$DA$5='Résultats élèves'!$J$2)),"A"),"A")</f>
        <v>A</v>
      </c>
      <c r="AF7" s="211" t="str">
        <f>IF(X7="PRESENT",IF(U7="PRESENT",SUMPRODUCT((Stabilo!$F12:$DA12=1)*(Stabilo!$F$5:$DA$5='Résultats élèves'!$K$2)),"A"),"A")</f>
        <v>A</v>
      </c>
      <c r="AG7" s="211" t="str">
        <f>IF(X7="PRESENT",IF(V7="PRESENT",SUMPRODUCT((Stabilo!$F12:$DA12=1)*(Stabilo!$F$5:$DA$5='Résultats élèves'!$L$2)),"A"),"A")</f>
        <v>A</v>
      </c>
      <c r="AH7" s="211" t="str">
        <f>IF(X7="PRESENT",IF(W7="PRESENT",SUMPRODUCT((Stabilo!$F12:$DA12=1)*(Stabilo!$F$5:$DA$5='Résultats élèves'!$M$2)),"A"),"A")</f>
        <v>A</v>
      </c>
      <c r="AI7" s="210">
        <f>SUMPRODUCT((Stabilo!$F$5:$DA$5=1)*(Stabilo!F12:DA12&lt;&gt;""))</f>
        <v>0</v>
      </c>
      <c r="AJ7" s="210">
        <f>SUMPRODUCT((Stabilo!$F$5:$DA$5=2)*(Stabilo!F12:DA12&lt;&gt;""))</f>
        <v>0</v>
      </c>
      <c r="AK7" s="210">
        <f>SUMPRODUCT((Stabilo!$F$5:$DA$5=3)*(Stabilo!F12:DA12&lt;&gt;""))</f>
        <v>0</v>
      </c>
      <c r="AL7" s="210">
        <f>SUMPRODUCT((Stabilo!$F$5:$DA$5=4)*(Stabilo!F12:DA12&lt;&gt;""))</f>
        <v>0</v>
      </c>
      <c r="AM7" s="210">
        <f>SUMPRODUCT((Stabilo!$F$5:$DA$5=5)*(Stabilo!F12:DA12&lt;&gt;""))</f>
        <v>0</v>
      </c>
      <c r="AN7" s="210">
        <f>SUMPRODUCT((Stabilo!$F$5:$DA$5=6)*(Stabilo!F12:DA12&lt;&gt;""))</f>
        <v>0</v>
      </c>
      <c r="AO7" s="210">
        <f>SUMPRODUCT((Stabilo!$F$5:$DA$5=7)*(Stabilo!F12:DA12&lt;&gt;""))</f>
        <v>0</v>
      </c>
      <c r="AP7" s="210">
        <f>SUMPRODUCT((Stabilo!$F$5:$DA$5=8)*(Stabilo!F12:DA12&lt;&gt;""))</f>
        <v>0</v>
      </c>
      <c r="AQ7" s="210">
        <f>SUMPRODUCT((Stabilo!$F$5:$DA$5=9)*(Stabilo!F12:DA12&lt;&gt;""))</f>
        <v>0</v>
      </c>
      <c r="AR7" s="210">
        <f>SUMPRODUCT((Stabilo!$F$5:$DA$5=10)*(Stabilo!F12:DA12&lt;&gt;""))</f>
        <v>0</v>
      </c>
      <c r="HM7" s="5"/>
    </row>
    <row r="8" spans="2:221" s="6" customFormat="1" ht="15" customHeight="1" x14ac:dyDescent="0.2">
      <c r="B8" s="96">
        <v>5</v>
      </c>
      <c r="C8" s="97" t="str">
        <f>IF(Accueil!F17="","",Accueil!F17)</f>
        <v/>
      </c>
      <c r="D8" s="202" t="str">
        <f t="shared" si="0"/>
        <v/>
      </c>
      <c r="E8" s="202" t="str">
        <f t="shared" si="1"/>
        <v/>
      </c>
      <c r="F8" s="202" t="str">
        <f t="shared" si="2"/>
        <v/>
      </c>
      <c r="G8" s="202" t="str">
        <f t="shared" si="3"/>
        <v/>
      </c>
      <c r="H8" s="202" t="str">
        <f t="shared" si="4"/>
        <v/>
      </c>
      <c r="I8" s="202" t="str">
        <f t="shared" si="5"/>
        <v/>
      </c>
      <c r="J8" s="202" t="str">
        <f t="shared" si="6"/>
        <v/>
      </c>
      <c r="K8" s="202" t="str">
        <f t="shared" si="7"/>
        <v/>
      </c>
      <c r="L8" s="202" t="str">
        <f t="shared" si="8"/>
        <v/>
      </c>
      <c r="M8" s="202" t="str">
        <f t="shared" si="9"/>
        <v/>
      </c>
      <c r="N8" s="123" t="str">
        <f>IF(N7="","",IF(SUMPRODUCT((Stabilo!$F13:$DA13="A")*(Stabilo!$F$5:$DA$5='Résultats élèves'!$D$2))&gt;0,"ABSENT","PRESENT"))</f>
        <v>PRESENT</v>
      </c>
      <c r="O8" s="123" t="str">
        <f>IF(O7="","",IF(SUMPRODUCT((Stabilo!$F13:$DA13="A")*(Stabilo!$F$5:$DA$5='Résultats élèves'!$E$2))&gt;0,"ABSENT","PRESENT"))</f>
        <v>PRESENT</v>
      </c>
      <c r="P8" s="123" t="str">
        <f>IF(P7="","",IF(SUMPRODUCT((Stabilo!$F13:$DA13="A")*(Stabilo!$F$5:$DA$5='Résultats élèves'!$F$2))&gt;0,"ABSENT","PRESENT"))</f>
        <v>PRESENT</v>
      </c>
      <c r="Q8" s="123" t="str">
        <f>IF(Q7="","",IF(SUMPRODUCT((Stabilo!$F13:$DA13="A")*(Stabilo!$F$5:$DA$5='Résultats élèves'!$G$2))&gt;0,"ABSENT","PRESENT"))</f>
        <v>PRESENT</v>
      </c>
      <c r="R8" s="123" t="str">
        <f>IF(R7="","",IF(SUMPRODUCT((Stabilo!$F13:$DA13="A")*(Stabilo!$F$5:$DA$5='Résultats élèves'!$H$2))&gt;0,"ABSENT","PRESENT"))</f>
        <v>PRESENT</v>
      </c>
      <c r="S8" s="123" t="str">
        <f>IF(S7="","",IF(SUMPRODUCT((Stabilo!$F13:$DA13="A")*(Stabilo!$F$5:$DA$5='Résultats élèves'!$I$2))&gt;0,"ABSENT","PRESENT"))</f>
        <v>PRESENT</v>
      </c>
      <c r="T8" s="123" t="str">
        <f>IF(T7="","",IF(SUMPRODUCT((Stabilo!$F13:$DA13="A")*(Stabilo!$F$5:$DA$5='Résultats élèves'!$J$2))&gt;0,"ABSENT","PRESENT"))</f>
        <v>PRESENT</v>
      </c>
      <c r="U8" s="123" t="str">
        <f>IF(U7="","",IF(SUMPRODUCT((Stabilo!$F13:$DA13="A")*(Stabilo!$F$5:$DA$5='Résultats élèves'!$K$2))&gt;0,"ABSENT","PRESENT"))</f>
        <v/>
      </c>
      <c r="V8" s="123" t="str">
        <f>IF(V7="","",IF(SUMPRODUCT((Stabilo!$F13:$DA13="A")*(Stabilo!$F$5:$DA$5='Résultats élèves'!$L$2))&gt;0,"ABSENT","PRESENT"))</f>
        <v/>
      </c>
      <c r="W8" s="123" t="str">
        <f>IF(W7="","",IF(SUMPRODUCT((Stabilo!$F13:$DA13="A")*(Stabilo!$F$5:$DA$5='Résultats élèves'!$M$2))&gt;0,"ABSENT","PRESENT"))</f>
        <v/>
      </c>
      <c r="X8" s="119" t="str">
        <f t="shared" si="10"/>
        <v/>
      </c>
      <c r="Y8" s="211" t="str">
        <f>IF(X8="PRESENT",IF(N8="PRESENT",SUMPRODUCT((Stabilo!$F13:$DA13=1)*(Stabilo!$F$5:$DA$5='Résultats élèves'!$D$2)),"A"),"A")</f>
        <v>A</v>
      </c>
      <c r="Z8" s="211" t="str">
        <f>IF(X8="PRESENT",IF(O8="PRESENT",SUMPRODUCT((Stabilo!$F13:$DA13=1)*(Stabilo!$F$5:$DA$5='Résultats élèves'!$E$2)),"A"),"A")</f>
        <v>A</v>
      </c>
      <c r="AA8" s="211" t="str">
        <f>IF(X8="PRESENT",IF(P8="PRESENT",SUMPRODUCT((Stabilo!$F13:$DA13=1)*(Stabilo!$F$5:$DA$5='Résultats élèves'!$F$2)),"A"),"A")</f>
        <v>A</v>
      </c>
      <c r="AB8" s="211" t="str">
        <f>IF(X8="PRESENT",IF(Q8="PRESENT",SUMPRODUCT((Stabilo!$F13:$DA13=1)*(Stabilo!$F$5:$DA$5='Résultats élèves'!$G$2)),"A"),"A")</f>
        <v>A</v>
      </c>
      <c r="AC8" s="211" t="str">
        <f>IF(X8="PRESENT",IF(R8="PRESENT",SUMPRODUCT((Stabilo!$F13:$DA13=1)*(Stabilo!$F$5:$DA$5='Résultats élèves'!$H$2)),"A"),"A")</f>
        <v>A</v>
      </c>
      <c r="AD8" s="211" t="str">
        <f>IF(X8="PRESENT",IF(S8="PRESENT",SUMPRODUCT((Stabilo!$F13:$DA13=1)*(Stabilo!$F$5:$DA$5='Résultats élèves'!$I$2)),"A"),"A")</f>
        <v>A</v>
      </c>
      <c r="AE8" s="211" t="str">
        <f>IF(X8="PRESENT",IF(T8="PRESENT",SUMPRODUCT((Stabilo!$F13:$DA13=1)*(Stabilo!$F$5:$DA$5='Résultats élèves'!$J$2)),"A"),"A")</f>
        <v>A</v>
      </c>
      <c r="AF8" s="211" t="str">
        <f>IF(X8="PRESENT",IF(U8="PRESENT",SUMPRODUCT((Stabilo!$F13:$DA13=1)*(Stabilo!$F$5:$DA$5='Résultats élèves'!$K$2)),"A"),"A")</f>
        <v>A</v>
      </c>
      <c r="AG8" s="211" t="str">
        <f>IF(X8="PRESENT",IF(V8="PRESENT",SUMPRODUCT((Stabilo!$F13:$DA13=1)*(Stabilo!$F$5:$DA$5='Résultats élèves'!$L$2)),"A"),"A")</f>
        <v>A</v>
      </c>
      <c r="AH8" s="211" t="str">
        <f>IF(X8="PRESENT",IF(W8="PRESENT",SUMPRODUCT((Stabilo!$F13:$DA13=1)*(Stabilo!$F$5:$DA$5='Résultats élèves'!$M$2)),"A"),"A")</f>
        <v>A</v>
      </c>
      <c r="AI8" s="210">
        <f>SUMPRODUCT((Stabilo!$F$5:$DA$5=1)*(Stabilo!F13:DA13&lt;&gt;""))</f>
        <v>0</v>
      </c>
      <c r="AJ8" s="210">
        <f>SUMPRODUCT((Stabilo!$F$5:$DA$5=2)*(Stabilo!F13:DA13&lt;&gt;""))</f>
        <v>0</v>
      </c>
      <c r="AK8" s="210">
        <f>SUMPRODUCT((Stabilo!$F$5:$DA$5=3)*(Stabilo!F13:DA13&lt;&gt;""))</f>
        <v>0</v>
      </c>
      <c r="AL8" s="210">
        <f>SUMPRODUCT((Stabilo!$F$5:$DA$5=4)*(Stabilo!F13:DA13&lt;&gt;""))</f>
        <v>0</v>
      </c>
      <c r="AM8" s="210">
        <f>SUMPRODUCT((Stabilo!$F$5:$DA$5=5)*(Stabilo!F13:DA13&lt;&gt;""))</f>
        <v>0</v>
      </c>
      <c r="AN8" s="210">
        <f>SUMPRODUCT((Stabilo!$F$5:$DA$5=6)*(Stabilo!F13:DA13&lt;&gt;""))</f>
        <v>0</v>
      </c>
      <c r="AO8" s="210">
        <f>SUMPRODUCT((Stabilo!$F$5:$DA$5=7)*(Stabilo!F13:DA13&lt;&gt;""))</f>
        <v>0</v>
      </c>
      <c r="AP8" s="210">
        <f>SUMPRODUCT((Stabilo!$F$5:$DA$5=8)*(Stabilo!F13:DA13&lt;&gt;""))</f>
        <v>0</v>
      </c>
      <c r="AQ8" s="210">
        <f>SUMPRODUCT((Stabilo!$F$5:$DA$5=9)*(Stabilo!F13:DA13&lt;&gt;""))</f>
        <v>0</v>
      </c>
      <c r="AR8" s="210">
        <f>SUMPRODUCT((Stabilo!$F$5:$DA$5=10)*(Stabilo!F13:DA13&lt;&gt;""))</f>
        <v>0</v>
      </c>
      <c r="HM8" s="5"/>
    </row>
    <row r="9" spans="2:221" s="6" customFormat="1" ht="15" customHeight="1" x14ac:dyDescent="0.2">
      <c r="B9" s="96">
        <v>6</v>
      </c>
      <c r="C9" s="97" t="str">
        <f>IF(Accueil!F18="","",Accueil!F18)</f>
        <v/>
      </c>
      <c r="D9" s="202" t="str">
        <f t="shared" si="0"/>
        <v/>
      </c>
      <c r="E9" s="202" t="str">
        <f t="shared" si="1"/>
        <v/>
      </c>
      <c r="F9" s="202" t="str">
        <f t="shared" si="2"/>
        <v/>
      </c>
      <c r="G9" s="202" t="str">
        <f t="shared" si="3"/>
        <v/>
      </c>
      <c r="H9" s="202" t="str">
        <f t="shared" si="4"/>
        <v/>
      </c>
      <c r="I9" s="202" t="str">
        <f t="shared" si="5"/>
        <v/>
      </c>
      <c r="J9" s="202" t="str">
        <f t="shared" si="6"/>
        <v/>
      </c>
      <c r="K9" s="202" t="str">
        <f t="shared" si="7"/>
        <v/>
      </c>
      <c r="L9" s="202" t="str">
        <f t="shared" si="8"/>
        <v/>
      </c>
      <c r="M9" s="202" t="str">
        <f t="shared" si="9"/>
        <v/>
      </c>
      <c r="N9" s="123" t="str">
        <f>IF(N8="","",IF(SUMPRODUCT((Stabilo!$F14:$DA14="A")*(Stabilo!$F$5:$DA$5='Résultats élèves'!$D$2))&gt;0,"ABSENT","PRESENT"))</f>
        <v>PRESENT</v>
      </c>
      <c r="O9" s="123" t="str">
        <f>IF(O8="","",IF(SUMPRODUCT((Stabilo!$F14:$DA14="A")*(Stabilo!$F$5:$DA$5='Résultats élèves'!$E$2))&gt;0,"ABSENT","PRESENT"))</f>
        <v>PRESENT</v>
      </c>
      <c r="P9" s="123" t="str">
        <f>IF(P8="","",IF(SUMPRODUCT((Stabilo!$F14:$DA14="A")*(Stabilo!$F$5:$DA$5='Résultats élèves'!$F$2))&gt;0,"ABSENT","PRESENT"))</f>
        <v>PRESENT</v>
      </c>
      <c r="Q9" s="123" t="str">
        <f>IF(Q8="","",IF(SUMPRODUCT((Stabilo!$F14:$DA14="A")*(Stabilo!$F$5:$DA$5='Résultats élèves'!$G$2))&gt;0,"ABSENT","PRESENT"))</f>
        <v>PRESENT</v>
      </c>
      <c r="R9" s="123" t="str">
        <f>IF(R8="","",IF(SUMPRODUCT((Stabilo!$F14:$DA14="A")*(Stabilo!$F$5:$DA$5='Résultats élèves'!$H$2))&gt;0,"ABSENT","PRESENT"))</f>
        <v>PRESENT</v>
      </c>
      <c r="S9" s="123" t="str">
        <f>IF(S8="","",IF(SUMPRODUCT((Stabilo!$F14:$DA14="A")*(Stabilo!$F$5:$DA$5='Résultats élèves'!$I$2))&gt;0,"ABSENT","PRESENT"))</f>
        <v>PRESENT</v>
      </c>
      <c r="T9" s="123" t="str">
        <f>IF(T8="","",IF(SUMPRODUCT((Stabilo!$F14:$DA14="A")*(Stabilo!$F$5:$DA$5='Résultats élèves'!$J$2))&gt;0,"ABSENT","PRESENT"))</f>
        <v>PRESENT</v>
      </c>
      <c r="U9" s="123" t="str">
        <f>IF(U8="","",IF(SUMPRODUCT((Stabilo!$F14:$DA14="A")*(Stabilo!$F$5:$DA$5='Résultats élèves'!$K$2))&gt;0,"ABSENT","PRESENT"))</f>
        <v/>
      </c>
      <c r="V9" s="123" t="str">
        <f>IF(V8="","",IF(SUMPRODUCT((Stabilo!$F14:$DA14="A")*(Stabilo!$F$5:$DA$5='Résultats élèves'!$L$2))&gt;0,"ABSENT","PRESENT"))</f>
        <v/>
      </c>
      <c r="W9" s="123" t="str">
        <f>IF(W8="","",IF(SUMPRODUCT((Stabilo!$F14:$DA14="A")*(Stabilo!$F$5:$DA$5='Résultats élèves'!$M$2))&gt;0,"ABSENT","PRESENT"))</f>
        <v/>
      </c>
      <c r="X9" s="119" t="str">
        <f t="shared" si="10"/>
        <v/>
      </c>
      <c r="Y9" s="211" t="str">
        <f>IF(X9="PRESENT",IF(N9="PRESENT",SUMPRODUCT((Stabilo!$F14:$DA14=1)*(Stabilo!$F$5:$DA$5='Résultats élèves'!$D$2)),"A"),"A")</f>
        <v>A</v>
      </c>
      <c r="Z9" s="211" t="str">
        <f>IF(X9="PRESENT",IF(O9="PRESENT",SUMPRODUCT((Stabilo!$F14:$DA14=1)*(Stabilo!$F$5:$DA$5='Résultats élèves'!$E$2)),"A"),"A")</f>
        <v>A</v>
      </c>
      <c r="AA9" s="211" t="str">
        <f>IF(X9="PRESENT",IF(P9="PRESENT",SUMPRODUCT((Stabilo!$F14:$DA14=1)*(Stabilo!$F$5:$DA$5='Résultats élèves'!$F$2)),"A"),"A")</f>
        <v>A</v>
      </c>
      <c r="AB9" s="211" t="str">
        <f>IF(X9="PRESENT",IF(Q9="PRESENT",SUMPRODUCT((Stabilo!$F14:$DA14=1)*(Stabilo!$F$5:$DA$5='Résultats élèves'!$G$2)),"A"),"A")</f>
        <v>A</v>
      </c>
      <c r="AC9" s="211" t="str">
        <f>IF(X9="PRESENT",IF(R9="PRESENT",SUMPRODUCT((Stabilo!$F14:$DA14=1)*(Stabilo!$F$5:$DA$5='Résultats élèves'!$H$2)),"A"),"A")</f>
        <v>A</v>
      </c>
      <c r="AD9" s="211" t="str">
        <f>IF(X9="PRESENT",IF(S9="PRESENT",SUMPRODUCT((Stabilo!$F14:$DA14=1)*(Stabilo!$F$5:$DA$5='Résultats élèves'!$I$2)),"A"),"A")</f>
        <v>A</v>
      </c>
      <c r="AE9" s="211" t="str">
        <f>IF(X9="PRESENT",IF(T9="PRESENT",SUMPRODUCT((Stabilo!$F14:$DA14=1)*(Stabilo!$F$5:$DA$5='Résultats élèves'!$J$2)),"A"),"A")</f>
        <v>A</v>
      </c>
      <c r="AF9" s="211" t="str">
        <f>IF(X9="PRESENT",IF(U9="PRESENT",SUMPRODUCT((Stabilo!$F14:$DA14=1)*(Stabilo!$F$5:$DA$5='Résultats élèves'!$K$2)),"A"),"A")</f>
        <v>A</v>
      </c>
      <c r="AG9" s="211" t="str">
        <f>IF(X9="PRESENT",IF(V9="PRESENT",SUMPRODUCT((Stabilo!$F14:$DA14=1)*(Stabilo!$F$5:$DA$5='Résultats élèves'!$L$2)),"A"),"A")</f>
        <v>A</v>
      </c>
      <c r="AH9" s="211" t="str">
        <f>IF(X9="PRESENT",IF(W9="PRESENT",SUMPRODUCT((Stabilo!$F14:$DA14=1)*(Stabilo!$F$5:$DA$5='Résultats élèves'!$M$2)),"A"),"A")</f>
        <v>A</v>
      </c>
      <c r="AI9" s="210">
        <f>SUMPRODUCT((Stabilo!$F$5:$DA$5=1)*(Stabilo!F14:DA14&lt;&gt;""))</f>
        <v>0</v>
      </c>
      <c r="AJ9" s="210">
        <f>SUMPRODUCT((Stabilo!$F$5:$DA$5=2)*(Stabilo!F14:DA14&lt;&gt;""))</f>
        <v>0</v>
      </c>
      <c r="AK9" s="210">
        <f>SUMPRODUCT((Stabilo!$F$5:$DA$5=3)*(Stabilo!F14:DA14&lt;&gt;""))</f>
        <v>0</v>
      </c>
      <c r="AL9" s="210">
        <f>SUMPRODUCT((Stabilo!$F$5:$DA$5=4)*(Stabilo!F14:DA14&lt;&gt;""))</f>
        <v>0</v>
      </c>
      <c r="AM9" s="210">
        <f>SUMPRODUCT((Stabilo!$F$5:$DA$5=5)*(Stabilo!F14:DA14&lt;&gt;""))</f>
        <v>0</v>
      </c>
      <c r="AN9" s="210">
        <f>SUMPRODUCT((Stabilo!$F$5:$DA$5=6)*(Stabilo!F14:DA14&lt;&gt;""))</f>
        <v>0</v>
      </c>
      <c r="AO9" s="210">
        <f>SUMPRODUCT((Stabilo!$F$5:$DA$5=7)*(Stabilo!F14:DA14&lt;&gt;""))</f>
        <v>0</v>
      </c>
      <c r="AP9" s="210">
        <f>SUMPRODUCT((Stabilo!$F$5:$DA$5=8)*(Stabilo!F14:DA14&lt;&gt;""))</f>
        <v>0</v>
      </c>
      <c r="AQ9" s="210">
        <f>SUMPRODUCT((Stabilo!$F$5:$DA$5=9)*(Stabilo!F14:DA14&lt;&gt;""))</f>
        <v>0</v>
      </c>
      <c r="AR9" s="210">
        <f>SUMPRODUCT((Stabilo!$F$5:$DA$5=10)*(Stabilo!F14:DA14&lt;&gt;""))</f>
        <v>0</v>
      </c>
      <c r="HM9" s="5"/>
    </row>
    <row r="10" spans="2:221" s="6" customFormat="1" ht="15" customHeight="1" x14ac:dyDescent="0.2">
      <c r="B10" s="96">
        <v>7</v>
      </c>
      <c r="C10" s="97" t="str">
        <f>IF(Accueil!F19="","",Accueil!F19)</f>
        <v/>
      </c>
      <c r="D10" s="202" t="str">
        <f t="shared" si="0"/>
        <v/>
      </c>
      <c r="E10" s="202" t="str">
        <f t="shared" si="1"/>
        <v/>
      </c>
      <c r="F10" s="202" t="str">
        <f t="shared" si="2"/>
        <v/>
      </c>
      <c r="G10" s="202" t="str">
        <f t="shared" si="3"/>
        <v/>
      </c>
      <c r="H10" s="202" t="str">
        <f t="shared" si="4"/>
        <v/>
      </c>
      <c r="I10" s="202" t="str">
        <f t="shared" si="5"/>
        <v/>
      </c>
      <c r="J10" s="202" t="str">
        <f t="shared" si="6"/>
        <v/>
      </c>
      <c r="K10" s="202" t="str">
        <f t="shared" si="7"/>
        <v/>
      </c>
      <c r="L10" s="202" t="str">
        <f t="shared" si="8"/>
        <v/>
      </c>
      <c r="M10" s="202" t="str">
        <f t="shared" si="9"/>
        <v/>
      </c>
      <c r="N10" s="123" t="str">
        <f>IF(N9="","",IF(SUMPRODUCT((Stabilo!$F15:$DA15="A")*(Stabilo!$F$5:$DA$5='Résultats élèves'!$D$2))&gt;0,"ABSENT","PRESENT"))</f>
        <v>PRESENT</v>
      </c>
      <c r="O10" s="123" t="str">
        <f>IF(O9="","",IF(SUMPRODUCT((Stabilo!$F15:$DA15="A")*(Stabilo!$F$5:$DA$5='Résultats élèves'!$E$2))&gt;0,"ABSENT","PRESENT"))</f>
        <v>PRESENT</v>
      </c>
      <c r="P10" s="123" t="str">
        <f>IF(P9="","",IF(SUMPRODUCT((Stabilo!$F15:$DA15="A")*(Stabilo!$F$5:$DA$5='Résultats élèves'!$F$2))&gt;0,"ABSENT","PRESENT"))</f>
        <v>PRESENT</v>
      </c>
      <c r="Q10" s="123" t="str">
        <f>IF(Q9="","",IF(SUMPRODUCT((Stabilo!$F15:$DA15="A")*(Stabilo!$F$5:$DA$5='Résultats élèves'!$G$2))&gt;0,"ABSENT","PRESENT"))</f>
        <v>PRESENT</v>
      </c>
      <c r="R10" s="123" t="str">
        <f>IF(R9="","",IF(SUMPRODUCT((Stabilo!$F15:$DA15="A")*(Stabilo!$F$5:$DA$5='Résultats élèves'!$H$2))&gt;0,"ABSENT","PRESENT"))</f>
        <v>PRESENT</v>
      </c>
      <c r="S10" s="123" t="str">
        <f>IF(S9="","",IF(SUMPRODUCT((Stabilo!$F15:$DA15="A")*(Stabilo!$F$5:$DA$5='Résultats élèves'!$I$2))&gt;0,"ABSENT","PRESENT"))</f>
        <v>PRESENT</v>
      </c>
      <c r="T10" s="123" t="str">
        <f>IF(T9="","",IF(SUMPRODUCT((Stabilo!$F15:$DA15="A")*(Stabilo!$F$5:$DA$5='Résultats élèves'!$J$2))&gt;0,"ABSENT","PRESENT"))</f>
        <v>PRESENT</v>
      </c>
      <c r="U10" s="123" t="str">
        <f>IF(U9="","",IF(SUMPRODUCT((Stabilo!$F15:$DA15="A")*(Stabilo!$F$5:$DA$5='Résultats élèves'!$K$2))&gt;0,"ABSENT","PRESENT"))</f>
        <v/>
      </c>
      <c r="V10" s="123" t="str">
        <f>IF(V9="","",IF(SUMPRODUCT((Stabilo!$F15:$DA15="A")*(Stabilo!$F$5:$DA$5='Résultats élèves'!$L$2))&gt;0,"ABSENT","PRESENT"))</f>
        <v/>
      </c>
      <c r="W10" s="123" t="str">
        <f>IF(W9="","",IF(SUMPRODUCT((Stabilo!$F15:$DA15="A")*(Stabilo!$F$5:$DA$5='Résultats élèves'!$M$2))&gt;0,"ABSENT","PRESENT"))</f>
        <v/>
      </c>
      <c r="X10" s="119" t="str">
        <f t="shared" si="10"/>
        <v/>
      </c>
      <c r="Y10" s="211" t="str">
        <f>IF(X10="PRESENT",IF(N10="PRESENT",SUMPRODUCT((Stabilo!$F15:$DA15=1)*(Stabilo!$F$5:$DA$5='Résultats élèves'!$D$2)),"A"),"A")</f>
        <v>A</v>
      </c>
      <c r="Z10" s="211" t="str">
        <f>IF(X10="PRESENT",IF(O10="PRESENT",SUMPRODUCT((Stabilo!$F15:$DA15=1)*(Stabilo!$F$5:$DA$5='Résultats élèves'!$E$2)),"A"),"A")</f>
        <v>A</v>
      </c>
      <c r="AA10" s="211" t="str">
        <f>IF(X10="PRESENT",IF(P10="PRESENT",SUMPRODUCT((Stabilo!$F15:$DA15=1)*(Stabilo!$F$5:$DA$5='Résultats élèves'!$F$2)),"A"),"A")</f>
        <v>A</v>
      </c>
      <c r="AB10" s="211" t="str">
        <f>IF(X10="PRESENT",IF(Q10="PRESENT",SUMPRODUCT((Stabilo!$F15:$DA15=1)*(Stabilo!$F$5:$DA$5='Résultats élèves'!$G$2)),"A"),"A")</f>
        <v>A</v>
      </c>
      <c r="AC10" s="211" t="str">
        <f>IF(X10="PRESENT",IF(R10="PRESENT",SUMPRODUCT((Stabilo!$F15:$DA15=1)*(Stabilo!$F$5:$DA$5='Résultats élèves'!$H$2)),"A"),"A")</f>
        <v>A</v>
      </c>
      <c r="AD10" s="211" t="str">
        <f>IF(X10="PRESENT",IF(S10="PRESENT",SUMPRODUCT((Stabilo!$F15:$DA15=1)*(Stabilo!$F$5:$DA$5='Résultats élèves'!$I$2)),"A"),"A")</f>
        <v>A</v>
      </c>
      <c r="AE10" s="211" t="str">
        <f>IF(X10="PRESENT",IF(T10="PRESENT",SUMPRODUCT((Stabilo!$F15:$DA15=1)*(Stabilo!$F$5:$DA$5='Résultats élèves'!$J$2)),"A"),"A")</f>
        <v>A</v>
      </c>
      <c r="AF10" s="211" t="str">
        <f>IF(X10="PRESENT",IF(U10="PRESENT",SUMPRODUCT((Stabilo!$F15:$DA15=1)*(Stabilo!$F$5:$DA$5='Résultats élèves'!$K$2)),"A"),"A")</f>
        <v>A</v>
      </c>
      <c r="AG10" s="211" t="str">
        <f>IF(X10="PRESENT",IF(V10="PRESENT",SUMPRODUCT((Stabilo!$F15:$DA15=1)*(Stabilo!$F$5:$DA$5='Résultats élèves'!$L$2)),"A"),"A")</f>
        <v>A</v>
      </c>
      <c r="AH10" s="211" t="str">
        <f>IF(X10="PRESENT",IF(W10="PRESENT",SUMPRODUCT((Stabilo!$F15:$DA15=1)*(Stabilo!$F$5:$DA$5='Résultats élèves'!$M$2)),"A"),"A")</f>
        <v>A</v>
      </c>
      <c r="AI10" s="210">
        <f>SUMPRODUCT((Stabilo!$F$5:$DA$5=1)*(Stabilo!F15:DA15&lt;&gt;""))</f>
        <v>0</v>
      </c>
      <c r="AJ10" s="210">
        <f>SUMPRODUCT((Stabilo!$F$5:$DA$5=2)*(Stabilo!F15:DA15&lt;&gt;""))</f>
        <v>0</v>
      </c>
      <c r="AK10" s="210">
        <f>SUMPRODUCT((Stabilo!$F$5:$DA$5=3)*(Stabilo!F15:DA15&lt;&gt;""))</f>
        <v>0</v>
      </c>
      <c r="AL10" s="210">
        <f>SUMPRODUCT((Stabilo!$F$5:$DA$5=4)*(Stabilo!F15:DA15&lt;&gt;""))</f>
        <v>0</v>
      </c>
      <c r="AM10" s="210">
        <f>SUMPRODUCT((Stabilo!$F$5:$DA$5=5)*(Stabilo!F15:DA15&lt;&gt;""))</f>
        <v>0</v>
      </c>
      <c r="AN10" s="210">
        <f>SUMPRODUCT((Stabilo!$F$5:$DA$5=6)*(Stabilo!F15:DA15&lt;&gt;""))</f>
        <v>0</v>
      </c>
      <c r="AO10" s="210">
        <f>SUMPRODUCT((Stabilo!$F$5:$DA$5=7)*(Stabilo!F15:DA15&lt;&gt;""))</f>
        <v>0</v>
      </c>
      <c r="AP10" s="210">
        <f>SUMPRODUCT((Stabilo!$F$5:$DA$5=8)*(Stabilo!F15:DA15&lt;&gt;""))</f>
        <v>0</v>
      </c>
      <c r="AQ10" s="210">
        <f>SUMPRODUCT((Stabilo!$F$5:$DA$5=9)*(Stabilo!F15:DA15&lt;&gt;""))</f>
        <v>0</v>
      </c>
      <c r="AR10" s="210">
        <f>SUMPRODUCT((Stabilo!$F$5:$DA$5=10)*(Stabilo!F15:DA15&lt;&gt;""))</f>
        <v>0</v>
      </c>
      <c r="HM10" s="5"/>
    </row>
    <row r="11" spans="2:221" s="6" customFormat="1" ht="15" customHeight="1" x14ac:dyDescent="0.2">
      <c r="B11" s="96">
        <v>8</v>
      </c>
      <c r="C11" s="97" t="str">
        <f>IF(Accueil!F20="","",Accueil!F20)</f>
        <v/>
      </c>
      <c r="D11" s="202" t="str">
        <f t="shared" si="0"/>
        <v/>
      </c>
      <c r="E11" s="202" t="str">
        <f t="shared" si="1"/>
        <v/>
      </c>
      <c r="F11" s="202" t="str">
        <f t="shared" si="2"/>
        <v/>
      </c>
      <c r="G11" s="202" t="str">
        <f t="shared" si="3"/>
        <v/>
      </c>
      <c r="H11" s="202" t="str">
        <f t="shared" si="4"/>
        <v/>
      </c>
      <c r="I11" s="202" t="str">
        <f t="shared" si="5"/>
        <v/>
      </c>
      <c r="J11" s="202" t="str">
        <f t="shared" si="6"/>
        <v/>
      </c>
      <c r="K11" s="202" t="str">
        <f t="shared" si="7"/>
        <v/>
      </c>
      <c r="L11" s="202" t="str">
        <f t="shared" si="8"/>
        <v/>
      </c>
      <c r="M11" s="202" t="str">
        <f t="shared" si="9"/>
        <v/>
      </c>
      <c r="N11" s="123" t="str">
        <f>IF(N10="","",IF(SUMPRODUCT((Stabilo!$F16:$DA16="A")*(Stabilo!$F$5:$DA$5='Résultats élèves'!$D$2))&gt;0,"ABSENT","PRESENT"))</f>
        <v>PRESENT</v>
      </c>
      <c r="O11" s="123" t="str">
        <f>IF(O10="","",IF(SUMPRODUCT((Stabilo!$F16:$DA16="A")*(Stabilo!$F$5:$DA$5='Résultats élèves'!$E$2))&gt;0,"ABSENT","PRESENT"))</f>
        <v>PRESENT</v>
      </c>
      <c r="P11" s="123" t="str">
        <f>IF(P10="","",IF(SUMPRODUCT((Stabilo!$F16:$DA16="A")*(Stabilo!$F$5:$DA$5='Résultats élèves'!$F$2))&gt;0,"ABSENT","PRESENT"))</f>
        <v>PRESENT</v>
      </c>
      <c r="Q11" s="123" t="str">
        <f>IF(Q10="","",IF(SUMPRODUCT((Stabilo!$F16:$DA16="A")*(Stabilo!$F$5:$DA$5='Résultats élèves'!$G$2))&gt;0,"ABSENT","PRESENT"))</f>
        <v>PRESENT</v>
      </c>
      <c r="R11" s="123" t="str">
        <f>IF(R10="","",IF(SUMPRODUCT((Stabilo!$F16:$DA16="A")*(Stabilo!$F$5:$DA$5='Résultats élèves'!$H$2))&gt;0,"ABSENT","PRESENT"))</f>
        <v>PRESENT</v>
      </c>
      <c r="S11" s="123" t="str">
        <f>IF(S10="","",IF(SUMPRODUCT((Stabilo!$F16:$DA16="A")*(Stabilo!$F$5:$DA$5='Résultats élèves'!$I$2))&gt;0,"ABSENT","PRESENT"))</f>
        <v>PRESENT</v>
      </c>
      <c r="T11" s="123" t="str">
        <f>IF(T10="","",IF(SUMPRODUCT((Stabilo!$F16:$DA16="A")*(Stabilo!$F$5:$DA$5='Résultats élèves'!$J$2))&gt;0,"ABSENT","PRESENT"))</f>
        <v>PRESENT</v>
      </c>
      <c r="U11" s="123" t="str">
        <f>IF(U10="","",IF(SUMPRODUCT((Stabilo!$F16:$DA16="A")*(Stabilo!$F$5:$DA$5='Résultats élèves'!$K$2))&gt;0,"ABSENT","PRESENT"))</f>
        <v/>
      </c>
      <c r="V11" s="123" t="str">
        <f>IF(V10="","",IF(SUMPRODUCT((Stabilo!$F16:$DA16="A")*(Stabilo!$F$5:$DA$5='Résultats élèves'!$L$2))&gt;0,"ABSENT","PRESENT"))</f>
        <v/>
      </c>
      <c r="W11" s="123" t="str">
        <f>IF(W10="","",IF(SUMPRODUCT((Stabilo!$F16:$DA16="A")*(Stabilo!$F$5:$DA$5='Résultats élèves'!$M$2))&gt;0,"ABSENT","PRESENT"))</f>
        <v/>
      </c>
      <c r="X11" s="119" t="str">
        <f t="shared" si="10"/>
        <v/>
      </c>
      <c r="Y11" s="211" t="str">
        <f>IF(X11="PRESENT",IF(N11="PRESENT",SUMPRODUCT((Stabilo!$F16:$DA16=1)*(Stabilo!$F$5:$DA$5='Résultats élèves'!$D$2)),"A"),"A")</f>
        <v>A</v>
      </c>
      <c r="Z11" s="211" t="str">
        <f>IF(X11="PRESENT",IF(O11="PRESENT",SUMPRODUCT((Stabilo!$F16:$DA16=1)*(Stabilo!$F$5:$DA$5='Résultats élèves'!$E$2)),"A"),"A")</f>
        <v>A</v>
      </c>
      <c r="AA11" s="211" t="str">
        <f>IF(X11="PRESENT",IF(P11="PRESENT",SUMPRODUCT((Stabilo!$F16:$DA16=1)*(Stabilo!$F$5:$DA$5='Résultats élèves'!$F$2)),"A"),"A")</f>
        <v>A</v>
      </c>
      <c r="AB11" s="211" t="str">
        <f>IF(X11="PRESENT",IF(Q11="PRESENT",SUMPRODUCT((Stabilo!$F16:$DA16=1)*(Stabilo!$F$5:$DA$5='Résultats élèves'!$G$2)),"A"),"A")</f>
        <v>A</v>
      </c>
      <c r="AC11" s="211" t="str">
        <f>IF(X11="PRESENT",IF(R11="PRESENT",SUMPRODUCT((Stabilo!$F16:$DA16=1)*(Stabilo!$F$5:$DA$5='Résultats élèves'!$H$2)),"A"),"A")</f>
        <v>A</v>
      </c>
      <c r="AD11" s="211" t="str">
        <f>IF(X11="PRESENT",IF(S11="PRESENT",SUMPRODUCT((Stabilo!$F16:$DA16=1)*(Stabilo!$F$5:$DA$5='Résultats élèves'!$I$2)),"A"),"A")</f>
        <v>A</v>
      </c>
      <c r="AE11" s="211" t="str">
        <f>IF(X11="PRESENT",IF(T11="PRESENT",SUMPRODUCT((Stabilo!$F16:$DA16=1)*(Stabilo!$F$5:$DA$5='Résultats élèves'!$J$2)),"A"),"A")</f>
        <v>A</v>
      </c>
      <c r="AF11" s="211" t="str">
        <f>IF(X11="PRESENT",IF(U11="PRESENT",SUMPRODUCT((Stabilo!$F16:$DA16=1)*(Stabilo!$F$5:$DA$5='Résultats élèves'!$K$2)),"A"),"A")</f>
        <v>A</v>
      </c>
      <c r="AG11" s="211" t="str">
        <f>IF(X11="PRESENT",IF(V11="PRESENT",SUMPRODUCT((Stabilo!$F16:$DA16=1)*(Stabilo!$F$5:$DA$5='Résultats élèves'!$L$2)),"A"),"A")</f>
        <v>A</v>
      </c>
      <c r="AH11" s="211" t="str">
        <f>IF(X11="PRESENT",IF(W11="PRESENT",SUMPRODUCT((Stabilo!$F16:$DA16=1)*(Stabilo!$F$5:$DA$5='Résultats élèves'!$M$2)),"A"),"A")</f>
        <v>A</v>
      </c>
      <c r="AI11" s="210">
        <f>SUMPRODUCT((Stabilo!$F$5:$DA$5=1)*(Stabilo!F16:DA16&lt;&gt;""))</f>
        <v>0</v>
      </c>
      <c r="AJ11" s="210">
        <f>SUMPRODUCT((Stabilo!$F$5:$DA$5=2)*(Stabilo!F16:DA16&lt;&gt;""))</f>
        <v>0</v>
      </c>
      <c r="AK11" s="210">
        <f>SUMPRODUCT((Stabilo!$F$5:$DA$5=3)*(Stabilo!F16:DA16&lt;&gt;""))</f>
        <v>0</v>
      </c>
      <c r="AL11" s="210">
        <f>SUMPRODUCT((Stabilo!$F$5:$DA$5=4)*(Stabilo!F16:DA16&lt;&gt;""))</f>
        <v>0</v>
      </c>
      <c r="AM11" s="210">
        <f>SUMPRODUCT((Stabilo!$F$5:$DA$5=5)*(Stabilo!F16:DA16&lt;&gt;""))</f>
        <v>0</v>
      </c>
      <c r="AN11" s="210">
        <f>SUMPRODUCT((Stabilo!$F$5:$DA$5=6)*(Stabilo!F16:DA16&lt;&gt;""))</f>
        <v>0</v>
      </c>
      <c r="AO11" s="210">
        <f>SUMPRODUCT((Stabilo!$F$5:$DA$5=7)*(Stabilo!F16:DA16&lt;&gt;""))</f>
        <v>0</v>
      </c>
      <c r="AP11" s="210">
        <f>SUMPRODUCT((Stabilo!$F$5:$DA$5=8)*(Stabilo!F16:DA16&lt;&gt;""))</f>
        <v>0</v>
      </c>
      <c r="AQ11" s="210">
        <f>SUMPRODUCT((Stabilo!$F$5:$DA$5=9)*(Stabilo!F16:DA16&lt;&gt;""))</f>
        <v>0</v>
      </c>
      <c r="AR11" s="210">
        <f>SUMPRODUCT((Stabilo!$F$5:$DA$5=10)*(Stabilo!F16:DA16&lt;&gt;""))</f>
        <v>0</v>
      </c>
      <c r="HM11" s="5"/>
    </row>
    <row r="12" spans="2:221" s="6" customFormat="1" ht="15" customHeight="1" x14ac:dyDescent="0.2">
      <c r="B12" s="96">
        <v>9</v>
      </c>
      <c r="C12" s="97" t="str">
        <f>IF(Accueil!F21="","",Accueil!F21)</f>
        <v/>
      </c>
      <c r="D12" s="202" t="str">
        <f t="shared" si="0"/>
        <v/>
      </c>
      <c r="E12" s="202" t="str">
        <f t="shared" si="1"/>
        <v/>
      </c>
      <c r="F12" s="202" t="str">
        <f t="shared" si="2"/>
        <v/>
      </c>
      <c r="G12" s="202" t="str">
        <f t="shared" si="3"/>
        <v/>
      </c>
      <c r="H12" s="202" t="str">
        <f t="shared" si="4"/>
        <v/>
      </c>
      <c r="I12" s="202" t="str">
        <f t="shared" si="5"/>
        <v/>
      </c>
      <c r="J12" s="202" t="str">
        <f t="shared" si="6"/>
        <v/>
      </c>
      <c r="K12" s="202" t="str">
        <f t="shared" si="7"/>
        <v/>
      </c>
      <c r="L12" s="202" t="str">
        <f t="shared" si="8"/>
        <v/>
      </c>
      <c r="M12" s="202" t="str">
        <f t="shared" si="9"/>
        <v/>
      </c>
      <c r="N12" s="123" t="str">
        <f>IF(N11="","",IF(SUMPRODUCT((Stabilo!$F17:$DA17="A")*(Stabilo!$F$5:$DA$5='Résultats élèves'!$D$2))&gt;0,"ABSENT","PRESENT"))</f>
        <v>PRESENT</v>
      </c>
      <c r="O12" s="123" t="str">
        <f>IF(O11="","",IF(SUMPRODUCT((Stabilo!$F17:$DA17="A")*(Stabilo!$F$5:$DA$5='Résultats élèves'!$E$2))&gt;0,"ABSENT","PRESENT"))</f>
        <v>PRESENT</v>
      </c>
      <c r="P12" s="123" t="str">
        <f>IF(P11="","",IF(SUMPRODUCT((Stabilo!$F17:$DA17="A")*(Stabilo!$F$5:$DA$5='Résultats élèves'!$F$2))&gt;0,"ABSENT","PRESENT"))</f>
        <v>PRESENT</v>
      </c>
      <c r="Q12" s="123" t="str">
        <f>IF(Q11="","",IF(SUMPRODUCT((Stabilo!$F17:$DA17="A")*(Stabilo!$F$5:$DA$5='Résultats élèves'!$G$2))&gt;0,"ABSENT","PRESENT"))</f>
        <v>PRESENT</v>
      </c>
      <c r="R12" s="123" t="str">
        <f>IF(R11="","",IF(SUMPRODUCT((Stabilo!$F17:$DA17="A")*(Stabilo!$F$5:$DA$5='Résultats élèves'!$H$2))&gt;0,"ABSENT","PRESENT"))</f>
        <v>PRESENT</v>
      </c>
      <c r="S12" s="123" t="str">
        <f>IF(S11="","",IF(SUMPRODUCT((Stabilo!$F17:$DA17="A")*(Stabilo!$F$5:$DA$5='Résultats élèves'!$I$2))&gt;0,"ABSENT","PRESENT"))</f>
        <v>PRESENT</v>
      </c>
      <c r="T12" s="123" t="str">
        <f>IF(T11="","",IF(SUMPRODUCT((Stabilo!$F17:$DA17="A")*(Stabilo!$F$5:$DA$5='Résultats élèves'!$J$2))&gt;0,"ABSENT","PRESENT"))</f>
        <v>PRESENT</v>
      </c>
      <c r="U12" s="123" t="str">
        <f>IF(U11="","",IF(SUMPRODUCT((Stabilo!$F17:$DA17="A")*(Stabilo!$F$5:$DA$5='Résultats élèves'!$K$2))&gt;0,"ABSENT","PRESENT"))</f>
        <v/>
      </c>
      <c r="V12" s="123" t="str">
        <f>IF(V11="","",IF(SUMPRODUCT((Stabilo!$F17:$DA17="A")*(Stabilo!$F$5:$DA$5='Résultats élèves'!$L$2))&gt;0,"ABSENT","PRESENT"))</f>
        <v/>
      </c>
      <c r="W12" s="123" t="str">
        <f>IF(W11="","",IF(SUMPRODUCT((Stabilo!$F17:$DA17="A")*(Stabilo!$F$5:$DA$5='Résultats élèves'!$M$2))&gt;0,"ABSENT","PRESENT"))</f>
        <v/>
      </c>
      <c r="X12" s="119" t="str">
        <f t="shared" si="10"/>
        <v/>
      </c>
      <c r="Y12" s="211" t="str">
        <f>IF(X12="PRESENT",IF(N12="PRESENT",SUMPRODUCT((Stabilo!$F17:$DA17=1)*(Stabilo!$F$5:$DA$5='Résultats élèves'!$D$2)),"A"),"A")</f>
        <v>A</v>
      </c>
      <c r="Z12" s="211" t="str">
        <f>IF(X12="PRESENT",IF(O12="PRESENT",SUMPRODUCT((Stabilo!$F17:$DA17=1)*(Stabilo!$F$5:$DA$5='Résultats élèves'!$E$2)),"A"),"A")</f>
        <v>A</v>
      </c>
      <c r="AA12" s="211" t="str">
        <f>IF(X12="PRESENT",IF(P12="PRESENT",SUMPRODUCT((Stabilo!$F17:$DA17=1)*(Stabilo!$F$5:$DA$5='Résultats élèves'!$F$2)),"A"),"A")</f>
        <v>A</v>
      </c>
      <c r="AB12" s="211" t="str">
        <f>IF(X12="PRESENT",IF(Q12="PRESENT",SUMPRODUCT((Stabilo!$F17:$DA17=1)*(Stabilo!$F$5:$DA$5='Résultats élèves'!$G$2)),"A"),"A")</f>
        <v>A</v>
      </c>
      <c r="AC12" s="211" t="str">
        <f>IF(X12="PRESENT",IF(R12="PRESENT",SUMPRODUCT((Stabilo!$F17:$DA17=1)*(Stabilo!$F$5:$DA$5='Résultats élèves'!$H$2)),"A"),"A")</f>
        <v>A</v>
      </c>
      <c r="AD12" s="211" t="str">
        <f>IF(X12="PRESENT",IF(S12="PRESENT",SUMPRODUCT((Stabilo!$F17:$DA17=1)*(Stabilo!$F$5:$DA$5='Résultats élèves'!$I$2)),"A"),"A")</f>
        <v>A</v>
      </c>
      <c r="AE12" s="211" t="str">
        <f>IF(X12="PRESENT",IF(T12="PRESENT",SUMPRODUCT((Stabilo!$F17:$DA17=1)*(Stabilo!$F$5:$DA$5='Résultats élèves'!$J$2)),"A"),"A")</f>
        <v>A</v>
      </c>
      <c r="AF12" s="211" t="str">
        <f>IF(X12="PRESENT",IF(U12="PRESENT",SUMPRODUCT((Stabilo!$F17:$DA17=1)*(Stabilo!$F$5:$DA$5='Résultats élèves'!$K$2)),"A"),"A")</f>
        <v>A</v>
      </c>
      <c r="AG12" s="211" t="str">
        <f>IF(X12="PRESENT",IF(V12="PRESENT",SUMPRODUCT((Stabilo!$F17:$DA17=1)*(Stabilo!$F$5:$DA$5='Résultats élèves'!$L$2)),"A"),"A")</f>
        <v>A</v>
      </c>
      <c r="AH12" s="211" t="str">
        <f>IF(X12="PRESENT",IF(W12="PRESENT",SUMPRODUCT((Stabilo!$F17:$DA17=1)*(Stabilo!$F$5:$DA$5='Résultats élèves'!$M$2)),"A"),"A")</f>
        <v>A</v>
      </c>
      <c r="AI12" s="210">
        <f>SUMPRODUCT((Stabilo!$F$5:$DA$5=1)*(Stabilo!F17:DA17&lt;&gt;""))</f>
        <v>0</v>
      </c>
      <c r="AJ12" s="210">
        <f>SUMPRODUCT((Stabilo!$F$5:$DA$5=2)*(Stabilo!F17:DA17&lt;&gt;""))</f>
        <v>0</v>
      </c>
      <c r="AK12" s="210">
        <f>SUMPRODUCT((Stabilo!$F$5:$DA$5=3)*(Stabilo!F17:DA17&lt;&gt;""))</f>
        <v>0</v>
      </c>
      <c r="AL12" s="210">
        <f>SUMPRODUCT((Stabilo!$F$5:$DA$5=4)*(Stabilo!F17:DA17&lt;&gt;""))</f>
        <v>0</v>
      </c>
      <c r="AM12" s="210">
        <f>SUMPRODUCT((Stabilo!$F$5:$DA$5=5)*(Stabilo!F17:DA17&lt;&gt;""))</f>
        <v>0</v>
      </c>
      <c r="AN12" s="210">
        <f>SUMPRODUCT((Stabilo!$F$5:$DA$5=6)*(Stabilo!F17:DA17&lt;&gt;""))</f>
        <v>0</v>
      </c>
      <c r="AO12" s="210">
        <f>SUMPRODUCT((Stabilo!$F$5:$DA$5=7)*(Stabilo!F17:DA17&lt;&gt;""))</f>
        <v>0</v>
      </c>
      <c r="AP12" s="210">
        <f>SUMPRODUCT((Stabilo!$F$5:$DA$5=8)*(Stabilo!F17:DA17&lt;&gt;""))</f>
        <v>0</v>
      </c>
      <c r="AQ12" s="210">
        <f>SUMPRODUCT((Stabilo!$F$5:$DA$5=9)*(Stabilo!F17:DA17&lt;&gt;""))</f>
        <v>0</v>
      </c>
      <c r="AR12" s="210">
        <f>SUMPRODUCT((Stabilo!$F$5:$DA$5=10)*(Stabilo!F17:DA17&lt;&gt;""))</f>
        <v>0</v>
      </c>
      <c r="HM12" s="5"/>
    </row>
    <row r="13" spans="2:221" s="6" customFormat="1" ht="15" customHeight="1" x14ac:dyDescent="0.2">
      <c r="B13" s="96">
        <v>10</v>
      </c>
      <c r="C13" s="97" t="str">
        <f>IF(Accueil!F22="","",Accueil!F22)</f>
        <v/>
      </c>
      <c r="D13" s="202" t="str">
        <f t="shared" si="0"/>
        <v/>
      </c>
      <c r="E13" s="202" t="str">
        <f t="shared" si="1"/>
        <v/>
      </c>
      <c r="F13" s="202" t="str">
        <f t="shared" si="2"/>
        <v/>
      </c>
      <c r="G13" s="202" t="str">
        <f t="shared" si="3"/>
        <v/>
      </c>
      <c r="H13" s="202" t="str">
        <f t="shared" si="4"/>
        <v/>
      </c>
      <c r="I13" s="202" t="str">
        <f t="shared" si="5"/>
        <v/>
      </c>
      <c r="J13" s="202" t="str">
        <f t="shared" si="6"/>
        <v/>
      </c>
      <c r="K13" s="202" t="str">
        <f t="shared" si="7"/>
        <v/>
      </c>
      <c r="L13" s="202" t="str">
        <f t="shared" si="8"/>
        <v/>
      </c>
      <c r="M13" s="202" t="str">
        <f t="shared" si="9"/>
        <v/>
      </c>
      <c r="N13" s="123" t="str">
        <f>IF(N12="","",IF(SUMPRODUCT((Stabilo!$F18:$DA18="A")*(Stabilo!$F$5:$DA$5='Résultats élèves'!$D$2))&gt;0,"ABSENT","PRESENT"))</f>
        <v>PRESENT</v>
      </c>
      <c r="O13" s="123" t="str">
        <f>IF(O12="","",IF(SUMPRODUCT((Stabilo!$F18:$DA18="A")*(Stabilo!$F$5:$DA$5='Résultats élèves'!$E$2))&gt;0,"ABSENT","PRESENT"))</f>
        <v>PRESENT</v>
      </c>
      <c r="P13" s="123" t="str">
        <f>IF(P12="","",IF(SUMPRODUCT((Stabilo!$F18:$DA18="A")*(Stabilo!$F$5:$DA$5='Résultats élèves'!$F$2))&gt;0,"ABSENT","PRESENT"))</f>
        <v>PRESENT</v>
      </c>
      <c r="Q13" s="123" t="str">
        <f>IF(Q12="","",IF(SUMPRODUCT((Stabilo!$F18:$DA18="A")*(Stabilo!$F$5:$DA$5='Résultats élèves'!$G$2))&gt;0,"ABSENT","PRESENT"))</f>
        <v>PRESENT</v>
      </c>
      <c r="R13" s="123" t="str">
        <f>IF(R12="","",IF(SUMPRODUCT((Stabilo!$F18:$DA18="A")*(Stabilo!$F$5:$DA$5='Résultats élèves'!$H$2))&gt;0,"ABSENT","PRESENT"))</f>
        <v>PRESENT</v>
      </c>
      <c r="S13" s="123" t="str">
        <f>IF(S12="","",IF(SUMPRODUCT((Stabilo!$F18:$DA18="A")*(Stabilo!$F$5:$DA$5='Résultats élèves'!$I$2))&gt;0,"ABSENT","PRESENT"))</f>
        <v>PRESENT</v>
      </c>
      <c r="T13" s="123" t="str">
        <f>IF(T12="","",IF(SUMPRODUCT((Stabilo!$F18:$DA18="A")*(Stabilo!$F$5:$DA$5='Résultats élèves'!$J$2))&gt;0,"ABSENT","PRESENT"))</f>
        <v>PRESENT</v>
      </c>
      <c r="U13" s="123" t="str">
        <f>IF(U12="","",IF(SUMPRODUCT((Stabilo!$F18:$DA18="A")*(Stabilo!$F$5:$DA$5='Résultats élèves'!$K$2))&gt;0,"ABSENT","PRESENT"))</f>
        <v/>
      </c>
      <c r="V13" s="123" t="str">
        <f>IF(V12="","",IF(SUMPRODUCT((Stabilo!$F18:$DA18="A")*(Stabilo!$F$5:$DA$5='Résultats élèves'!$L$2))&gt;0,"ABSENT","PRESENT"))</f>
        <v/>
      </c>
      <c r="W13" s="123" t="str">
        <f>IF(W12="","",IF(SUMPRODUCT((Stabilo!$F18:$DA18="A")*(Stabilo!$F$5:$DA$5='Résultats élèves'!$M$2))&gt;0,"ABSENT","PRESENT"))</f>
        <v/>
      </c>
      <c r="X13" s="119" t="str">
        <f t="shared" si="10"/>
        <v/>
      </c>
      <c r="Y13" s="211" t="str">
        <f>IF(X13="PRESENT",IF(N13="PRESENT",SUMPRODUCT((Stabilo!$F18:$DA18=1)*(Stabilo!$F$5:$DA$5='Résultats élèves'!$D$2)),"A"),"A")</f>
        <v>A</v>
      </c>
      <c r="Z13" s="211" t="str">
        <f>IF(X13="PRESENT",IF(O13="PRESENT",SUMPRODUCT((Stabilo!$F18:$DA18=1)*(Stabilo!$F$5:$DA$5='Résultats élèves'!$E$2)),"A"),"A")</f>
        <v>A</v>
      </c>
      <c r="AA13" s="211" t="str">
        <f>IF(X13="PRESENT",IF(P13="PRESENT",SUMPRODUCT((Stabilo!$F18:$DA18=1)*(Stabilo!$F$5:$DA$5='Résultats élèves'!$F$2)),"A"),"A")</f>
        <v>A</v>
      </c>
      <c r="AB13" s="211" t="str">
        <f>IF(X13="PRESENT",IF(Q13="PRESENT",SUMPRODUCT((Stabilo!$F18:$DA18=1)*(Stabilo!$F$5:$DA$5='Résultats élèves'!$G$2)),"A"),"A")</f>
        <v>A</v>
      </c>
      <c r="AC13" s="211" t="str">
        <f>IF(X13="PRESENT",IF(R13="PRESENT",SUMPRODUCT((Stabilo!$F18:$DA18=1)*(Stabilo!$F$5:$DA$5='Résultats élèves'!$H$2)),"A"),"A")</f>
        <v>A</v>
      </c>
      <c r="AD13" s="211" t="str">
        <f>IF(X13="PRESENT",IF(S13="PRESENT",SUMPRODUCT((Stabilo!$F18:$DA18=1)*(Stabilo!$F$5:$DA$5='Résultats élèves'!$I$2)),"A"),"A")</f>
        <v>A</v>
      </c>
      <c r="AE13" s="211" t="str">
        <f>IF(X13="PRESENT",IF(T13="PRESENT",SUMPRODUCT((Stabilo!$F18:$DA18=1)*(Stabilo!$F$5:$DA$5='Résultats élèves'!$J$2)),"A"),"A")</f>
        <v>A</v>
      </c>
      <c r="AF13" s="211" t="str">
        <f>IF(X13="PRESENT",IF(U13="PRESENT",SUMPRODUCT((Stabilo!$F18:$DA18=1)*(Stabilo!$F$5:$DA$5='Résultats élèves'!$K$2)),"A"),"A")</f>
        <v>A</v>
      </c>
      <c r="AG13" s="211" t="str">
        <f>IF(X13="PRESENT",IF(V13="PRESENT",SUMPRODUCT((Stabilo!$F18:$DA18=1)*(Stabilo!$F$5:$DA$5='Résultats élèves'!$L$2)),"A"),"A")</f>
        <v>A</v>
      </c>
      <c r="AH13" s="211" t="str">
        <f>IF(X13="PRESENT",IF(W13="PRESENT",SUMPRODUCT((Stabilo!$F18:$DA18=1)*(Stabilo!$F$5:$DA$5='Résultats élèves'!$M$2)),"A"),"A")</f>
        <v>A</v>
      </c>
      <c r="AI13" s="210">
        <f>SUMPRODUCT((Stabilo!$F$5:$DA$5=1)*(Stabilo!F18:DA18&lt;&gt;""))</f>
        <v>0</v>
      </c>
      <c r="AJ13" s="210">
        <f>SUMPRODUCT((Stabilo!$F$5:$DA$5=2)*(Stabilo!F18:DA18&lt;&gt;""))</f>
        <v>0</v>
      </c>
      <c r="AK13" s="210">
        <f>SUMPRODUCT((Stabilo!$F$5:$DA$5=3)*(Stabilo!F18:DA18&lt;&gt;""))</f>
        <v>0</v>
      </c>
      <c r="AL13" s="210">
        <f>SUMPRODUCT((Stabilo!$F$5:$DA$5=4)*(Stabilo!F18:DA18&lt;&gt;""))</f>
        <v>0</v>
      </c>
      <c r="AM13" s="210">
        <f>SUMPRODUCT((Stabilo!$F$5:$DA$5=5)*(Stabilo!F18:DA18&lt;&gt;""))</f>
        <v>0</v>
      </c>
      <c r="AN13" s="210">
        <f>SUMPRODUCT((Stabilo!$F$5:$DA$5=6)*(Stabilo!F18:DA18&lt;&gt;""))</f>
        <v>0</v>
      </c>
      <c r="AO13" s="210">
        <f>SUMPRODUCT((Stabilo!$F$5:$DA$5=7)*(Stabilo!F18:DA18&lt;&gt;""))</f>
        <v>0</v>
      </c>
      <c r="AP13" s="210">
        <f>SUMPRODUCT((Stabilo!$F$5:$DA$5=8)*(Stabilo!F18:DA18&lt;&gt;""))</f>
        <v>0</v>
      </c>
      <c r="AQ13" s="210">
        <f>SUMPRODUCT((Stabilo!$F$5:$DA$5=9)*(Stabilo!F18:DA18&lt;&gt;""))</f>
        <v>0</v>
      </c>
      <c r="AR13" s="210">
        <f>SUMPRODUCT((Stabilo!$F$5:$DA$5=10)*(Stabilo!F18:DA18&lt;&gt;""))</f>
        <v>0</v>
      </c>
      <c r="HM13" s="5"/>
    </row>
    <row r="14" spans="2:221" s="6" customFormat="1" ht="15" customHeight="1" x14ac:dyDescent="0.2">
      <c r="B14" s="96">
        <v>11</v>
      </c>
      <c r="C14" s="97" t="str">
        <f>IF(Accueil!F23="","",Accueil!F23)</f>
        <v/>
      </c>
      <c r="D14" s="202" t="str">
        <f t="shared" si="0"/>
        <v/>
      </c>
      <c r="E14" s="202" t="str">
        <f t="shared" si="1"/>
        <v/>
      </c>
      <c r="F14" s="202" t="str">
        <f t="shared" si="2"/>
        <v/>
      </c>
      <c r="G14" s="202" t="str">
        <f t="shared" si="3"/>
        <v/>
      </c>
      <c r="H14" s="202" t="str">
        <f t="shared" si="4"/>
        <v/>
      </c>
      <c r="I14" s="202" t="str">
        <f t="shared" si="5"/>
        <v/>
      </c>
      <c r="J14" s="202" t="str">
        <f t="shared" si="6"/>
        <v/>
      </c>
      <c r="K14" s="202" t="str">
        <f t="shared" si="7"/>
        <v/>
      </c>
      <c r="L14" s="202" t="str">
        <f t="shared" si="8"/>
        <v/>
      </c>
      <c r="M14" s="202" t="str">
        <f t="shared" si="9"/>
        <v/>
      </c>
      <c r="N14" s="123" t="str">
        <f>IF(N13="","",IF(SUMPRODUCT((Stabilo!$F19:$DA19="A")*(Stabilo!$F$5:$DA$5='Résultats élèves'!$D$2))&gt;0,"ABSENT","PRESENT"))</f>
        <v>PRESENT</v>
      </c>
      <c r="O14" s="123" t="str">
        <f>IF(O13="","",IF(SUMPRODUCT((Stabilo!$F19:$DA19="A")*(Stabilo!$F$5:$DA$5='Résultats élèves'!$E$2))&gt;0,"ABSENT","PRESENT"))</f>
        <v>PRESENT</v>
      </c>
      <c r="P14" s="123" t="str">
        <f>IF(P13="","",IF(SUMPRODUCT((Stabilo!$F19:$DA19="A")*(Stabilo!$F$5:$DA$5='Résultats élèves'!$F$2))&gt;0,"ABSENT","PRESENT"))</f>
        <v>PRESENT</v>
      </c>
      <c r="Q14" s="123" t="str">
        <f>IF(Q13="","",IF(SUMPRODUCT((Stabilo!$F19:$DA19="A")*(Stabilo!$F$5:$DA$5='Résultats élèves'!$G$2))&gt;0,"ABSENT","PRESENT"))</f>
        <v>PRESENT</v>
      </c>
      <c r="R14" s="123" t="str">
        <f>IF(R13="","",IF(SUMPRODUCT((Stabilo!$F19:$DA19="A")*(Stabilo!$F$5:$DA$5='Résultats élèves'!$H$2))&gt;0,"ABSENT","PRESENT"))</f>
        <v>PRESENT</v>
      </c>
      <c r="S14" s="123" t="str">
        <f>IF(S13="","",IF(SUMPRODUCT((Stabilo!$F19:$DA19="A")*(Stabilo!$F$5:$DA$5='Résultats élèves'!$I$2))&gt;0,"ABSENT","PRESENT"))</f>
        <v>PRESENT</v>
      </c>
      <c r="T14" s="123" t="str">
        <f>IF(T13="","",IF(SUMPRODUCT((Stabilo!$F19:$DA19="A")*(Stabilo!$F$5:$DA$5='Résultats élèves'!$J$2))&gt;0,"ABSENT","PRESENT"))</f>
        <v>PRESENT</v>
      </c>
      <c r="U14" s="123" t="str">
        <f>IF(U13="","",IF(SUMPRODUCT((Stabilo!$F19:$DA19="A")*(Stabilo!$F$5:$DA$5='Résultats élèves'!$K$2))&gt;0,"ABSENT","PRESENT"))</f>
        <v/>
      </c>
      <c r="V14" s="123" t="str">
        <f>IF(V13="","",IF(SUMPRODUCT((Stabilo!$F19:$DA19="A")*(Stabilo!$F$5:$DA$5='Résultats élèves'!$L$2))&gt;0,"ABSENT","PRESENT"))</f>
        <v/>
      </c>
      <c r="W14" s="123" t="str">
        <f>IF(W13="","",IF(SUMPRODUCT((Stabilo!$F19:$DA19="A")*(Stabilo!$F$5:$DA$5='Résultats élèves'!$M$2))&gt;0,"ABSENT","PRESENT"))</f>
        <v/>
      </c>
      <c r="X14" s="119" t="str">
        <f t="shared" si="10"/>
        <v/>
      </c>
      <c r="Y14" s="211" t="str">
        <f>IF(X14="PRESENT",IF(N14="PRESENT",SUMPRODUCT((Stabilo!$F19:$DA19=1)*(Stabilo!$F$5:$DA$5='Résultats élèves'!$D$2)),"A"),"A")</f>
        <v>A</v>
      </c>
      <c r="Z14" s="211" t="str">
        <f>IF(X14="PRESENT",IF(O14="PRESENT",SUMPRODUCT((Stabilo!$F19:$DA19=1)*(Stabilo!$F$5:$DA$5='Résultats élèves'!$E$2)),"A"),"A")</f>
        <v>A</v>
      </c>
      <c r="AA14" s="211" t="str">
        <f>IF(X14="PRESENT",IF(P14="PRESENT",SUMPRODUCT((Stabilo!$F19:$DA19=1)*(Stabilo!$F$5:$DA$5='Résultats élèves'!$F$2)),"A"),"A")</f>
        <v>A</v>
      </c>
      <c r="AB14" s="211" t="str">
        <f>IF(X14="PRESENT",IF(Q14="PRESENT",SUMPRODUCT((Stabilo!$F19:$DA19=1)*(Stabilo!$F$5:$DA$5='Résultats élèves'!$G$2)),"A"),"A")</f>
        <v>A</v>
      </c>
      <c r="AC14" s="211" t="str">
        <f>IF(X14="PRESENT",IF(R14="PRESENT",SUMPRODUCT((Stabilo!$F19:$DA19=1)*(Stabilo!$F$5:$DA$5='Résultats élèves'!$H$2)),"A"),"A")</f>
        <v>A</v>
      </c>
      <c r="AD14" s="211" t="str">
        <f>IF(X14="PRESENT",IF(S14="PRESENT",SUMPRODUCT((Stabilo!$F19:$DA19=1)*(Stabilo!$F$5:$DA$5='Résultats élèves'!$I$2)),"A"),"A")</f>
        <v>A</v>
      </c>
      <c r="AE14" s="211" t="str">
        <f>IF(X14="PRESENT",IF(T14="PRESENT",SUMPRODUCT((Stabilo!$F19:$DA19=1)*(Stabilo!$F$5:$DA$5='Résultats élèves'!$J$2)),"A"),"A")</f>
        <v>A</v>
      </c>
      <c r="AF14" s="211" t="str">
        <f>IF(X14="PRESENT",IF(U14="PRESENT",SUMPRODUCT((Stabilo!$F19:$DA19=1)*(Stabilo!$F$5:$DA$5='Résultats élèves'!$K$2)),"A"),"A")</f>
        <v>A</v>
      </c>
      <c r="AG14" s="211" t="str">
        <f>IF(X14="PRESENT",IF(V14="PRESENT",SUMPRODUCT((Stabilo!$F19:$DA19=1)*(Stabilo!$F$5:$DA$5='Résultats élèves'!$L$2)),"A"),"A")</f>
        <v>A</v>
      </c>
      <c r="AH14" s="211" t="str">
        <f>IF(X14="PRESENT",IF(W14="PRESENT",SUMPRODUCT((Stabilo!$F19:$DA19=1)*(Stabilo!$F$5:$DA$5='Résultats élèves'!$M$2)),"A"),"A")</f>
        <v>A</v>
      </c>
      <c r="AI14" s="210">
        <f>SUMPRODUCT((Stabilo!$F$5:$DA$5=1)*(Stabilo!F19:DA19&lt;&gt;""))</f>
        <v>0</v>
      </c>
      <c r="AJ14" s="210">
        <f>SUMPRODUCT((Stabilo!$F$5:$DA$5=2)*(Stabilo!F19:DA19&lt;&gt;""))</f>
        <v>0</v>
      </c>
      <c r="AK14" s="210">
        <f>SUMPRODUCT((Stabilo!$F$5:$DA$5=3)*(Stabilo!F19:DA19&lt;&gt;""))</f>
        <v>0</v>
      </c>
      <c r="AL14" s="210">
        <f>SUMPRODUCT((Stabilo!$F$5:$DA$5=4)*(Stabilo!F19:DA19&lt;&gt;""))</f>
        <v>0</v>
      </c>
      <c r="AM14" s="210">
        <f>SUMPRODUCT((Stabilo!$F$5:$DA$5=5)*(Stabilo!F19:DA19&lt;&gt;""))</f>
        <v>0</v>
      </c>
      <c r="AN14" s="210">
        <f>SUMPRODUCT((Stabilo!$F$5:$DA$5=6)*(Stabilo!F19:DA19&lt;&gt;""))</f>
        <v>0</v>
      </c>
      <c r="AO14" s="210">
        <f>SUMPRODUCT((Stabilo!$F$5:$DA$5=7)*(Stabilo!F19:DA19&lt;&gt;""))</f>
        <v>0</v>
      </c>
      <c r="AP14" s="210">
        <f>SUMPRODUCT((Stabilo!$F$5:$DA$5=8)*(Stabilo!F19:DA19&lt;&gt;""))</f>
        <v>0</v>
      </c>
      <c r="AQ14" s="210">
        <f>SUMPRODUCT((Stabilo!$F$5:$DA$5=9)*(Stabilo!F19:DA19&lt;&gt;""))</f>
        <v>0</v>
      </c>
      <c r="AR14" s="210">
        <f>SUMPRODUCT((Stabilo!$F$5:$DA$5=10)*(Stabilo!F19:DA19&lt;&gt;""))</f>
        <v>0</v>
      </c>
      <c r="HM14" s="5"/>
    </row>
    <row r="15" spans="2:221" s="6" customFormat="1" ht="15" customHeight="1" x14ac:dyDescent="0.2">
      <c r="B15" s="96">
        <v>12</v>
      </c>
      <c r="C15" s="97" t="str">
        <f>IF(Accueil!F24="","",Accueil!F24)</f>
        <v/>
      </c>
      <c r="D15" s="202" t="str">
        <f t="shared" si="0"/>
        <v/>
      </c>
      <c r="E15" s="202" t="str">
        <f t="shared" si="1"/>
        <v/>
      </c>
      <c r="F15" s="202" t="str">
        <f t="shared" si="2"/>
        <v/>
      </c>
      <c r="G15" s="202" t="str">
        <f t="shared" si="3"/>
        <v/>
      </c>
      <c r="H15" s="202" t="str">
        <f t="shared" si="4"/>
        <v/>
      </c>
      <c r="I15" s="202" t="str">
        <f t="shared" si="5"/>
        <v/>
      </c>
      <c r="J15" s="202" t="str">
        <f t="shared" si="6"/>
        <v/>
      </c>
      <c r="K15" s="202" t="str">
        <f t="shared" si="7"/>
        <v/>
      </c>
      <c r="L15" s="202" t="str">
        <f t="shared" si="8"/>
        <v/>
      </c>
      <c r="M15" s="202" t="str">
        <f t="shared" si="9"/>
        <v/>
      </c>
      <c r="N15" s="123" t="str">
        <f>IF(N14="","",IF(SUMPRODUCT((Stabilo!$F20:$DA20="A")*(Stabilo!$F$5:$DA$5='Résultats élèves'!$D$2))&gt;0,"ABSENT","PRESENT"))</f>
        <v>PRESENT</v>
      </c>
      <c r="O15" s="123" t="str">
        <f>IF(O14="","",IF(SUMPRODUCT((Stabilo!$F20:$DA20="A")*(Stabilo!$F$5:$DA$5='Résultats élèves'!$E$2))&gt;0,"ABSENT","PRESENT"))</f>
        <v>PRESENT</v>
      </c>
      <c r="P15" s="123" t="str">
        <f>IF(P14="","",IF(SUMPRODUCT((Stabilo!$F20:$DA20="A")*(Stabilo!$F$5:$DA$5='Résultats élèves'!$F$2))&gt;0,"ABSENT","PRESENT"))</f>
        <v>PRESENT</v>
      </c>
      <c r="Q15" s="123" t="str">
        <f>IF(Q14="","",IF(SUMPRODUCT((Stabilo!$F20:$DA20="A")*(Stabilo!$F$5:$DA$5='Résultats élèves'!$G$2))&gt;0,"ABSENT","PRESENT"))</f>
        <v>PRESENT</v>
      </c>
      <c r="R15" s="123" t="str">
        <f>IF(R14="","",IF(SUMPRODUCT((Stabilo!$F20:$DA20="A")*(Stabilo!$F$5:$DA$5='Résultats élèves'!$H$2))&gt;0,"ABSENT","PRESENT"))</f>
        <v>PRESENT</v>
      </c>
      <c r="S15" s="123" t="str">
        <f>IF(S14="","",IF(SUMPRODUCT((Stabilo!$F20:$DA20="A")*(Stabilo!$F$5:$DA$5='Résultats élèves'!$I$2))&gt;0,"ABSENT","PRESENT"))</f>
        <v>PRESENT</v>
      </c>
      <c r="T15" s="123" t="str">
        <f>IF(T14="","",IF(SUMPRODUCT((Stabilo!$F20:$DA20="A")*(Stabilo!$F$5:$DA$5='Résultats élèves'!$J$2))&gt;0,"ABSENT","PRESENT"))</f>
        <v>PRESENT</v>
      </c>
      <c r="U15" s="123" t="str">
        <f>IF(U14="","",IF(SUMPRODUCT((Stabilo!$F20:$DA20="A")*(Stabilo!$F$5:$DA$5='Résultats élèves'!$K$2))&gt;0,"ABSENT","PRESENT"))</f>
        <v/>
      </c>
      <c r="V15" s="123" t="str">
        <f>IF(V14="","",IF(SUMPRODUCT((Stabilo!$F20:$DA20="A")*(Stabilo!$F$5:$DA$5='Résultats élèves'!$L$2))&gt;0,"ABSENT","PRESENT"))</f>
        <v/>
      </c>
      <c r="W15" s="123" t="str">
        <f>IF(W14="","",IF(SUMPRODUCT((Stabilo!$F20:$DA20="A")*(Stabilo!$F$5:$DA$5='Résultats élèves'!$M$2))&gt;0,"ABSENT","PRESENT"))</f>
        <v/>
      </c>
      <c r="X15" s="119" t="str">
        <f t="shared" si="10"/>
        <v/>
      </c>
      <c r="Y15" s="211" t="str">
        <f>IF(X15="PRESENT",IF(N15="PRESENT",SUMPRODUCT((Stabilo!$F20:$DA20=1)*(Stabilo!$F$5:$DA$5='Résultats élèves'!$D$2)),"A"),"A")</f>
        <v>A</v>
      </c>
      <c r="Z15" s="211" t="str">
        <f>IF(X15="PRESENT",IF(O15="PRESENT",SUMPRODUCT((Stabilo!$F20:$DA20=1)*(Stabilo!$F$5:$DA$5='Résultats élèves'!$E$2)),"A"),"A")</f>
        <v>A</v>
      </c>
      <c r="AA15" s="211" t="str">
        <f>IF(X15="PRESENT",IF(P15="PRESENT",SUMPRODUCT((Stabilo!$F20:$DA20=1)*(Stabilo!$F$5:$DA$5='Résultats élèves'!$F$2)),"A"),"A")</f>
        <v>A</v>
      </c>
      <c r="AB15" s="211" t="str">
        <f>IF(X15="PRESENT",IF(Q15="PRESENT",SUMPRODUCT((Stabilo!$F20:$DA20=1)*(Stabilo!$F$5:$DA$5='Résultats élèves'!$G$2)),"A"),"A")</f>
        <v>A</v>
      </c>
      <c r="AC15" s="211" t="str">
        <f>IF(X15="PRESENT",IF(R15="PRESENT",SUMPRODUCT((Stabilo!$F20:$DA20=1)*(Stabilo!$F$5:$DA$5='Résultats élèves'!$H$2)),"A"),"A")</f>
        <v>A</v>
      </c>
      <c r="AD15" s="211" t="str">
        <f>IF(X15="PRESENT",IF(S15="PRESENT",SUMPRODUCT((Stabilo!$F20:$DA20=1)*(Stabilo!$F$5:$DA$5='Résultats élèves'!$I$2)),"A"),"A")</f>
        <v>A</v>
      </c>
      <c r="AE15" s="211" t="str">
        <f>IF(X15="PRESENT",IF(T15="PRESENT",SUMPRODUCT((Stabilo!$F20:$DA20=1)*(Stabilo!$F$5:$DA$5='Résultats élèves'!$J$2)),"A"),"A")</f>
        <v>A</v>
      </c>
      <c r="AF15" s="211" t="str">
        <f>IF(X15="PRESENT",IF(U15="PRESENT",SUMPRODUCT((Stabilo!$F20:$DA20=1)*(Stabilo!$F$5:$DA$5='Résultats élèves'!$K$2)),"A"),"A")</f>
        <v>A</v>
      </c>
      <c r="AG15" s="211" t="str">
        <f>IF(X15="PRESENT",IF(V15="PRESENT",SUMPRODUCT((Stabilo!$F20:$DA20=1)*(Stabilo!$F$5:$DA$5='Résultats élèves'!$L$2)),"A"),"A")</f>
        <v>A</v>
      </c>
      <c r="AH15" s="211" t="str">
        <f>IF(X15="PRESENT",IF(W15="PRESENT",SUMPRODUCT((Stabilo!$F20:$DA20=1)*(Stabilo!$F$5:$DA$5='Résultats élèves'!$M$2)),"A"),"A")</f>
        <v>A</v>
      </c>
      <c r="AI15" s="210">
        <f>SUMPRODUCT((Stabilo!$F$5:$DA$5=1)*(Stabilo!F20:DA20&lt;&gt;""))</f>
        <v>0</v>
      </c>
      <c r="AJ15" s="210">
        <f>SUMPRODUCT((Stabilo!$F$5:$DA$5=2)*(Stabilo!F20:DA20&lt;&gt;""))</f>
        <v>0</v>
      </c>
      <c r="AK15" s="210">
        <f>SUMPRODUCT((Stabilo!$F$5:$DA$5=3)*(Stabilo!F20:DA20&lt;&gt;""))</f>
        <v>0</v>
      </c>
      <c r="AL15" s="210">
        <f>SUMPRODUCT((Stabilo!$F$5:$DA$5=4)*(Stabilo!F20:DA20&lt;&gt;""))</f>
        <v>0</v>
      </c>
      <c r="AM15" s="210">
        <f>SUMPRODUCT((Stabilo!$F$5:$DA$5=5)*(Stabilo!F20:DA20&lt;&gt;""))</f>
        <v>0</v>
      </c>
      <c r="AN15" s="210">
        <f>SUMPRODUCT((Stabilo!$F$5:$DA$5=6)*(Stabilo!F20:DA20&lt;&gt;""))</f>
        <v>0</v>
      </c>
      <c r="AO15" s="210">
        <f>SUMPRODUCT((Stabilo!$F$5:$DA$5=7)*(Stabilo!F20:DA20&lt;&gt;""))</f>
        <v>0</v>
      </c>
      <c r="AP15" s="210">
        <f>SUMPRODUCT((Stabilo!$F$5:$DA$5=8)*(Stabilo!F20:DA20&lt;&gt;""))</f>
        <v>0</v>
      </c>
      <c r="AQ15" s="210">
        <f>SUMPRODUCT((Stabilo!$F$5:$DA$5=9)*(Stabilo!F20:DA20&lt;&gt;""))</f>
        <v>0</v>
      </c>
      <c r="AR15" s="210">
        <f>SUMPRODUCT((Stabilo!$F$5:$DA$5=10)*(Stabilo!F20:DA20&lt;&gt;""))</f>
        <v>0</v>
      </c>
      <c r="HM15" s="5"/>
    </row>
    <row r="16" spans="2:221" s="6" customFormat="1" ht="15" customHeight="1" x14ac:dyDescent="0.2">
      <c r="B16" s="96">
        <v>13</v>
      </c>
      <c r="C16" s="97" t="str">
        <f>IF(Accueil!F25="","",Accueil!F25)</f>
        <v/>
      </c>
      <c r="D16" s="202" t="str">
        <f t="shared" si="0"/>
        <v/>
      </c>
      <c r="E16" s="202" t="str">
        <f t="shared" si="1"/>
        <v/>
      </c>
      <c r="F16" s="202" t="str">
        <f t="shared" si="2"/>
        <v/>
      </c>
      <c r="G16" s="202" t="str">
        <f t="shared" si="3"/>
        <v/>
      </c>
      <c r="H16" s="202" t="str">
        <f t="shared" si="4"/>
        <v/>
      </c>
      <c r="I16" s="202" t="str">
        <f t="shared" si="5"/>
        <v/>
      </c>
      <c r="J16" s="202" t="str">
        <f t="shared" si="6"/>
        <v/>
      </c>
      <c r="K16" s="202" t="str">
        <f t="shared" si="7"/>
        <v/>
      </c>
      <c r="L16" s="202" t="str">
        <f t="shared" si="8"/>
        <v/>
      </c>
      <c r="M16" s="202" t="str">
        <f t="shared" si="9"/>
        <v/>
      </c>
      <c r="N16" s="123" t="str">
        <f>IF(N15="","",IF(SUMPRODUCT((Stabilo!$F21:$DA21="A")*(Stabilo!$F$5:$DA$5='Résultats élèves'!$D$2))&gt;0,"ABSENT","PRESENT"))</f>
        <v>PRESENT</v>
      </c>
      <c r="O16" s="123" t="str">
        <f>IF(O15="","",IF(SUMPRODUCT((Stabilo!$F21:$DA21="A")*(Stabilo!$F$5:$DA$5='Résultats élèves'!$E$2))&gt;0,"ABSENT","PRESENT"))</f>
        <v>PRESENT</v>
      </c>
      <c r="P16" s="123" t="str">
        <f>IF(P15="","",IF(SUMPRODUCT((Stabilo!$F21:$DA21="A")*(Stabilo!$F$5:$DA$5='Résultats élèves'!$F$2))&gt;0,"ABSENT","PRESENT"))</f>
        <v>PRESENT</v>
      </c>
      <c r="Q16" s="123" t="str">
        <f>IF(Q15="","",IF(SUMPRODUCT((Stabilo!$F21:$DA21="A")*(Stabilo!$F$5:$DA$5='Résultats élèves'!$G$2))&gt;0,"ABSENT","PRESENT"))</f>
        <v>PRESENT</v>
      </c>
      <c r="R16" s="123" t="str">
        <f>IF(R15="","",IF(SUMPRODUCT((Stabilo!$F21:$DA21="A")*(Stabilo!$F$5:$DA$5='Résultats élèves'!$H$2))&gt;0,"ABSENT","PRESENT"))</f>
        <v>PRESENT</v>
      </c>
      <c r="S16" s="123" t="str">
        <f>IF(S15="","",IF(SUMPRODUCT((Stabilo!$F21:$DA21="A")*(Stabilo!$F$5:$DA$5='Résultats élèves'!$I$2))&gt;0,"ABSENT","PRESENT"))</f>
        <v>PRESENT</v>
      </c>
      <c r="T16" s="123" t="str">
        <f>IF(T15="","",IF(SUMPRODUCT((Stabilo!$F21:$DA21="A")*(Stabilo!$F$5:$DA$5='Résultats élèves'!$J$2))&gt;0,"ABSENT","PRESENT"))</f>
        <v>PRESENT</v>
      </c>
      <c r="U16" s="123" t="str">
        <f>IF(U15="","",IF(SUMPRODUCT((Stabilo!$F21:$DA21="A")*(Stabilo!$F$5:$DA$5='Résultats élèves'!$K$2))&gt;0,"ABSENT","PRESENT"))</f>
        <v/>
      </c>
      <c r="V16" s="123" t="str">
        <f>IF(V15="","",IF(SUMPRODUCT((Stabilo!$F21:$DA21="A")*(Stabilo!$F$5:$DA$5='Résultats élèves'!$L$2))&gt;0,"ABSENT","PRESENT"))</f>
        <v/>
      </c>
      <c r="W16" s="123" t="str">
        <f>IF(W15="","",IF(SUMPRODUCT((Stabilo!$F21:$DA21="A")*(Stabilo!$F$5:$DA$5='Résultats élèves'!$M$2))&gt;0,"ABSENT","PRESENT"))</f>
        <v/>
      </c>
      <c r="X16" s="119" t="str">
        <f t="shared" si="10"/>
        <v/>
      </c>
      <c r="Y16" s="211" t="str">
        <f>IF(X16="PRESENT",IF(N16="PRESENT",SUMPRODUCT((Stabilo!$F21:$DA21=1)*(Stabilo!$F$5:$DA$5='Résultats élèves'!$D$2)),"A"),"A")</f>
        <v>A</v>
      </c>
      <c r="Z16" s="211" t="str">
        <f>IF(X16="PRESENT",IF(O16="PRESENT",SUMPRODUCT((Stabilo!$F21:$DA21=1)*(Stabilo!$F$5:$DA$5='Résultats élèves'!$E$2)),"A"),"A")</f>
        <v>A</v>
      </c>
      <c r="AA16" s="211" t="str">
        <f>IF(X16="PRESENT",IF(P16="PRESENT",SUMPRODUCT((Stabilo!$F21:$DA21=1)*(Stabilo!$F$5:$DA$5='Résultats élèves'!$F$2)),"A"),"A")</f>
        <v>A</v>
      </c>
      <c r="AB16" s="211" t="str">
        <f>IF(X16="PRESENT",IF(Q16="PRESENT",SUMPRODUCT((Stabilo!$F21:$DA21=1)*(Stabilo!$F$5:$DA$5='Résultats élèves'!$G$2)),"A"),"A")</f>
        <v>A</v>
      </c>
      <c r="AC16" s="211" t="str">
        <f>IF(X16="PRESENT",IF(R16="PRESENT",SUMPRODUCT((Stabilo!$F21:$DA21=1)*(Stabilo!$F$5:$DA$5='Résultats élèves'!$H$2)),"A"),"A")</f>
        <v>A</v>
      </c>
      <c r="AD16" s="211" t="str">
        <f>IF(X16="PRESENT",IF(S16="PRESENT",SUMPRODUCT((Stabilo!$F21:$DA21=1)*(Stabilo!$F$5:$DA$5='Résultats élèves'!$I$2)),"A"),"A")</f>
        <v>A</v>
      </c>
      <c r="AE16" s="211" t="str">
        <f>IF(X16="PRESENT",IF(T16="PRESENT",SUMPRODUCT((Stabilo!$F21:$DA21=1)*(Stabilo!$F$5:$DA$5='Résultats élèves'!$J$2)),"A"),"A")</f>
        <v>A</v>
      </c>
      <c r="AF16" s="211" t="str">
        <f>IF(X16="PRESENT",IF(U16="PRESENT",SUMPRODUCT((Stabilo!$F21:$DA21=1)*(Stabilo!$F$5:$DA$5='Résultats élèves'!$K$2)),"A"),"A")</f>
        <v>A</v>
      </c>
      <c r="AG16" s="211" t="str">
        <f>IF(X16="PRESENT",IF(V16="PRESENT",SUMPRODUCT((Stabilo!$F21:$DA21=1)*(Stabilo!$F$5:$DA$5='Résultats élèves'!$L$2)),"A"),"A")</f>
        <v>A</v>
      </c>
      <c r="AH16" s="211" t="str">
        <f>IF(X16="PRESENT",IF(W16="PRESENT",SUMPRODUCT((Stabilo!$F21:$DA21=1)*(Stabilo!$F$5:$DA$5='Résultats élèves'!$M$2)),"A"),"A")</f>
        <v>A</v>
      </c>
      <c r="AI16" s="210">
        <f>SUMPRODUCT((Stabilo!$F$5:$DA$5=1)*(Stabilo!F21:DA21&lt;&gt;""))</f>
        <v>0</v>
      </c>
      <c r="AJ16" s="210">
        <f>SUMPRODUCT((Stabilo!$F$5:$DA$5=2)*(Stabilo!F21:DA21&lt;&gt;""))</f>
        <v>0</v>
      </c>
      <c r="AK16" s="210">
        <f>SUMPRODUCT((Stabilo!$F$5:$DA$5=3)*(Stabilo!F21:DA21&lt;&gt;""))</f>
        <v>0</v>
      </c>
      <c r="AL16" s="210">
        <f>SUMPRODUCT((Stabilo!$F$5:$DA$5=4)*(Stabilo!F21:DA21&lt;&gt;""))</f>
        <v>0</v>
      </c>
      <c r="AM16" s="210">
        <f>SUMPRODUCT((Stabilo!$F$5:$DA$5=5)*(Stabilo!F21:DA21&lt;&gt;""))</f>
        <v>0</v>
      </c>
      <c r="AN16" s="210">
        <f>SUMPRODUCT((Stabilo!$F$5:$DA$5=6)*(Stabilo!F21:DA21&lt;&gt;""))</f>
        <v>0</v>
      </c>
      <c r="AO16" s="210">
        <f>SUMPRODUCT((Stabilo!$F$5:$DA$5=7)*(Stabilo!F21:DA21&lt;&gt;""))</f>
        <v>0</v>
      </c>
      <c r="AP16" s="210">
        <f>SUMPRODUCT((Stabilo!$F$5:$DA$5=8)*(Stabilo!F21:DA21&lt;&gt;""))</f>
        <v>0</v>
      </c>
      <c r="AQ16" s="210">
        <f>SUMPRODUCT((Stabilo!$F$5:$DA$5=9)*(Stabilo!F21:DA21&lt;&gt;""))</f>
        <v>0</v>
      </c>
      <c r="AR16" s="210">
        <f>SUMPRODUCT((Stabilo!$F$5:$DA$5=10)*(Stabilo!F21:DA21&lt;&gt;""))</f>
        <v>0</v>
      </c>
      <c r="HM16" s="5"/>
    </row>
    <row r="17" spans="2:221" s="6" customFormat="1" ht="15" customHeight="1" x14ac:dyDescent="0.2">
      <c r="B17" s="96">
        <v>14</v>
      </c>
      <c r="C17" s="97" t="str">
        <f>IF(Accueil!F26="","",Accueil!F26)</f>
        <v/>
      </c>
      <c r="D17" s="202" t="str">
        <f t="shared" si="0"/>
        <v/>
      </c>
      <c r="E17" s="202" t="str">
        <f t="shared" si="1"/>
        <v/>
      </c>
      <c r="F17" s="202" t="str">
        <f t="shared" si="2"/>
        <v/>
      </c>
      <c r="G17" s="202" t="str">
        <f t="shared" si="3"/>
        <v/>
      </c>
      <c r="H17" s="202" t="str">
        <f t="shared" si="4"/>
        <v/>
      </c>
      <c r="I17" s="202" t="str">
        <f t="shared" si="5"/>
        <v/>
      </c>
      <c r="J17" s="202" t="str">
        <f t="shared" si="6"/>
        <v/>
      </c>
      <c r="K17" s="202" t="str">
        <f t="shared" si="7"/>
        <v/>
      </c>
      <c r="L17" s="202" t="str">
        <f t="shared" si="8"/>
        <v/>
      </c>
      <c r="M17" s="202" t="str">
        <f t="shared" si="9"/>
        <v/>
      </c>
      <c r="N17" s="123" t="str">
        <f>IF(N16="","",IF(SUMPRODUCT((Stabilo!$F22:$DA22="A")*(Stabilo!$F$5:$DA$5='Résultats élèves'!$D$2))&gt;0,"ABSENT","PRESENT"))</f>
        <v>PRESENT</v>
      </c>
      <c r="O17" s="123" t="str">
        <f>IF(O16="","",IF(SUMPRODUCT((Stabilo!$F22:$DA22="A")*(Stabilo!$F$5:$DA$5='Résultats élèves'!$E$2))&gt;0,"ABSENT","PRESENT"))</f>
        <v>PRESENT</v>
      </c>
      <c r="P17" s="123" t="str">
        <f>IF(P16="","",IF(SUMPRODUCT((Stabilo!$F22:$DA22="A")*(Stabilo!$F$5:$DA$5='Résultats élèves'!$F$2))&gt;0,"ABSENT","PRESENT"))</f>
        <v>PRESENT</v>
      </c>
      <c r="Q17" s="123" t="str">
        <f>IF(Q16="","",IF(SUMPRODUCT((Stabilo!$F22:$DA22="A")*(Stabilo!$F$5:$DA$5='Résultats élèves'!$G$2))&gt;0,"ABSENT","PRESENT"))</f>
        <v>PRESENT</v>
      </c>
      <c r="R17" s="123" t="str">
        <f>IF(R16="","",IF(SUMPRODUCT((Stabilo!$F22:$DA22="A")*(Stabilo!$F$5:$DA$5='Résultats élèves'!$H$2))&gt;0,"ABSENT","PRESENT"))</f>
        <v>PRESENT</v>
      </c>
      <c r="S17" s="123" t="str">
        <f>IF(S16="","",IF(SUMPRODUCT((Stabilo!$F22:$DA22="A")*(Stabilo!$F$5:$DA$5='Résultats élèves'!$I$2))&gt;0,"ABSENT","PRESENT"))</f>
        <v>PRESENT</v>
      </c>
      <c r="T17" s="123" t="str">
        <f>IF(T16="","",IF(SUMPRODUCT((Stabilo!$F22:$DA22="A")*(Stabilo!$F$5:$DA$5='Résultats élèves'!$J$2))&gt;0,"ABSENT","PRESENT"))</f>
        <v>PRESENT</v>
      </c>
      <c r="U17" s="123" t="str">
        <f>IF(U16="","",IF(SUMPRODUCT((Stabilo!$F22:$DA22="A")*(Stabilo!$F$5:$DA$5='Résultats élèves'!$K$2))&gt;0,"ABSENT","PRESENT"))</f>
        <v/>
      </c>
      <c r="V17" s="123" t="str">
        <f>IF(V16="","",IF(SUMPRODUCT((Stabilo!$F22:$DA22="A")*(Stabilo!$F$5:$DA$5='Résultats élèves'!$L$2))&gt;0,"ABSENT","PRESENT"))</f>
        <v/>
      </c>
      <c r="W17" s="123" t="str">
        <f>IF(W16="","",IF(SUMPRODUCT((Stabilo!$F22:$DA22="A")*(Stabilo!$F$5:$DA$5='Résultats élèves'!$M$2))&gt;0,"ABSENT","PRESENT"))</f>
        <v/>
      </c>
      <c r="X17" s="119" t="str">
        <f t="shared" si="10"/>
        <v/>
      </c>
      <c r="Y17" s="211" t="str">
        <f>IF(X17="PRESENT",IF(N17="PRESENT",SUMPRODUCT((Stabilo!$F22:$DA22=1)*(Stabilo!$F$5:$DA$5='Résultats élèves'!$D$2)),"A"),"A")</f>
        <v>A</v>
      </c>
      <c r="Z17" s="211" t="str">
        <f>IF(X17="PRESENT",IF(O17="PRESENT",SUMPRODUCT((Stabilo!$F22:$DA22=1)*(Stabilo!$F$5:$DA$5='Résultats élèves'!$E$2)),"A"),"A")</f>
        <v>A</v>
      </c>
      <c r="AA17" s="211" t="str">
        <f>IF(X17="PRESENT",IF(P17="PRESENT",SUMPRODUCT((Stabilo!$F22:$DA22=1)*(Stabilo!$F$5:$DA$5='Résultats élèves'!$F$2)),"A"),"A")</f>
        <v>A</v>
      </c>
      <c r="AB17" s="211" t="str">
        <f>IF(X17="PRESENT",IF(Q17="PRESENT",SUMPRODUCT((Stabilo!$F22:$DA22=1)*(Stabilo!$F$5:$DA$5='Résultats élèves'!$G$2)),"A"),"A")</f>
        <v>A</v>
      </c>
      <c r="AC17" s="211" t="str">
        <f>IF(X17="PRESENT",IF(R17="PRESENT",SUMPRODUCT((Stabilo!$F22:$DA22=1)*(Stabilo!$F$5:$DA$5='Résultats élèves'!$H$2)),"A"),"A")</f>
        <v>A</v>
      </c>
      <c r="AD17" s="211" t="str">
        <f>IF(X17="PRESENT",IF(S17="PRESENT",SUMPRODUCT((Stabilo!$F22:$DA22=1)*(Stabilo!$F$5:$DA$5='Résultats élèves'!$I$2)),"A"),"A")</f>
        <v>A</v>
      </c>
      <c r="AE17" s="211" t="str">
        <f>IF(X17="PRESENT",IF(T17="PRESENT",SUMPRODUCT((Stabilo!$F22:$DA22=1)*(Stabilo!$F$5:$DA$5='Résultats élèves'!$J$2)),"A"),"A")</f>
        <v>A</v>
      </c>
      <c r="AF17" s="211" t="str">
        <f>IF(X17="PRESENT",IF(U17="PRESENT",SUMPRODUCT((Stabilo!$F22:$DA22=1)*(Stabilo!$F$5:$DA$5='Résultats élèves'!$K$2)),"A"),"A")</f>
        <v>A</v>
      </c>
      <c r="AG17" s="211" t="str">
        <f>IF(X17="PRESENT",IF(V17="PRESENT",SUMPRODUCT((Stabilo!$F22:$DA22=1)*(Stabilo!$F$5:$DA$5='Résultats élèves'!$L$2)),"A"),"A")</f>
        <v>A</v>
      </c>
      <c r="AH17" s="211" t="str">
        <f>IF(X17="PRESENT",IF(W17="PRESENT",SUMPRODUCT((Stabilo!$F22:$DA22=1)*(Stabilo!$F$5:$DA$5='Résultats élèves'!$M$2)),"A"),"A")</f>
        <v>A</v>
      </c>
      <c r="AI17" s="210">
        <f>SUMPRODUCT((Stabilo!$F$5:$DA$5=1)*(Stabilo!F22:DA22&lt;&gt;""))</f>
        <v>0</v>
      </c>
      <c r="AJ17" s="210">
        <f>SUMPRODUCT((Stabilo!$F$5:$DA$5=2)*(Stabilo!F22:DA22&lt;&gt;""))</f>
        <v>0</v>
      </c>
      <c r="AK17" s="210">
        <f>SUMPRODUCT((Stabilo!$F$5:$DA$5=3)*(Stabilo!F22:DA22&lt;&gt;""))</f>
        <v>0</v>
      </c>
      <c r="AL17" s="210">
        <f>SUMPRODUCT((Stabilo!$F$5:$DA$5=4)*(Stabilo!F22:DA22&lt;&gt;""))</f>
        <v>0</v>
      </c>
      <c r="AM17" s="210">
        <f>SUMPRODUCT((Stabilo!$F$5:$DA$5=5)*(Stabilo!F22:DA22&lt;&gt;""))</f>
        <v>0</v>
      </c>
      <c r="AN17" s="210">
        <f>SUMPRODUCT((Stabilo!$F$5:$DA$5=6)*(Stabilo!F22:DA22&lt;&gt;""))</f>
        <v>0</v>
      </c>
      <c r="AO17" s="210">
        <f>SUMPRODUCT((Stabilo!$F$5:$DA$5=7)*(Stabilo!F22:DA22&lt;&gt;""))</f>
        <v>0</v>
      </c>
      <c r="AP17" s="210">
        <f>SUMPRODUCT((Stabilo!$F$5:$DA$5=8)*(Stabilo!F22:DA22&lt;&gt;""))</f>
        <v>0</v>
      </c>
      <c r="AQ17" s="210">
        <f>SUMPRODUCT((Stabilo!$F$5:$DA$5=9)*(Stabilo!F22:DA22&lt;&gt;""))</f>
        <v>0</v>
      </c>
      <c r="AR17" s="210">
        <f>SUMPRODUCT((Stabilo!$F$5:$DA$5=10)*(Stabilo!F22:DA22&lt;&gt;""))</f>
        <v>0</v>
      </c>
      <c r="HM17" s="5"/>
    </row>
    <row r="18" spans="2:221" s="6" customFormat="1" ht="15" customHeight="1" x14ac:dyDescent="0.2">
      <c r="B18" s="96">
        <v>15</v>
      </c>
      <c r="C18" s="97" t="str">
        <f>IF(Accueil!F27="","",Accueil!F27)</f>
        <v/>
      </c>
      <c r="D18" s="202" t="str">
        <f t="shared" si="0"/>
        <v/>
      </c>
      <c r="E18" s="202" t="str">
        <f t="shared" si="1"/>
        <v/>
      </c>
      <c r="F18" s="202" t="str">
        <f t="shared" si="2"/>
        <v/>
      </c>
      <c r="G18" s="202" t="str">
        <f t="shared" si="3"/>
        <v/>
      </c>
      <c r="H18" s="202" t="str">
        <f t="shared" si="4"/>
        <v/>
      </c>
      <c r="I18" s="202" t="str">
        <f t="shared" si="5"/>
        <v/>
      </c>
      <c r="J18" s="202" t="str">
        <f t="shared" si="6"/>
        <v/>
      </c>
      <c r="K18" s="202" t="str">
        <f t="shared" si="7"/>
        <v/>
      </c>
      <c r="L18" s="202" t="str">
        <f t="shared" si="8"/>
        <v/>
      </c>
      <c r="M18" s="202" t="str">
        <f t="shared" si="9"/>
        <v/>
      </c>
      <c r="N18" s="123" t="str">
        <f>IF(N17="","",IF(SUMPRODUCT((Stabilo!$F23:$DA23="A")*(Stabilo!$F$5:$DA$5='Résultats élèves'!$D$2))&gt;0,"ABSENT","PRESENT"))</f>
        <v>PRESENT</v>
      </c>
      <c r="O18" s="123" t="str">
        <f>IF(O17="","",IF(SUMPRODUCT((Stabilo!$F23:$DA23="A")*(Stabilo!$F$5:$DA$5='Résultats élèves'!$E$2))&gt;0,"ABSENT","PRESENT"))</f>
        <v>PRESENT</v>
      </c>
      <c r="P18" s="123" t="str">
        <f>IF(P17="","",IF(SUMPRODUCT((Stabilo!$F23:$DA23="A")*(Stabilo!$F$5:$DA$5='Résultats élèves'!$F$2))&gt;0,"ABSENT","PRESENT"))</f>
        <v>PRESENT</v>
      </c>
      <c r="Q18" s="123" t="str">
        <f>IF(Q17="","",IF(SUMPRODUCT((Stabilo!$F23:$DA23="A")*(Stabilo!$F$5:$DA$5='Résultats élèves'!$G$2))&gt;0,"ABSENT","PRESENT"))</f>
        <v>PRESENT</v>
      </c>
      <c r="R18" s="123" t="str">
        <f>IF(R17="","",IF(SUMPRODUCT((Stabilo!$F23:$DA23="A")*(Stabilo!$F$5:$DA$5='Résultats élèves'!$H$2))&gt;0,"ABSENT","PRESENT"))</f>
        <v>PRESENT</v>
      </c>
      <c r="S18" s="123" t="str">
        <f>IF(S17="","",IF(SUMPRODUCT((Stabilo!$F23:$DA23="A")*(Stabilo!$F$5:$DA$5='Résultats élèves'!$I$2))&gt;0,"ABSENT","PRESENT"))</f>
        <v>PRESENT</v>
      </c>
      <c r="T18" s="123" t="str">
        <f>IF(T17="","",IF(SUMPRODUCT((Stabilo!$F23:$DA23="A")*(Stabilo!$F$5:$DA$5='Résultats élèves'!$J$2))&gt;0,"ABSENT","PRESENT"))</f>
        <v>PRESENT</v>
      </c>
      <c r="U18" s="123" t="str">
        <f>IF(U17="","",IF(SUMPRODUCT((Stabilo!$F23:$DA23="A")*(Stabilo!$F$5:$DA$5='Résultats élèves'!$K$2))&gt;0,"ABSENT","PRESENT"))</f>
        <v/>
      </c>
      <c r="V18" s="123" t="str">
        <f>IF(V17="","",IF(SUMPRODUCT((Stabilo!$F23:$DA23="A")*(Stabilo!$F$5:$DA$5='Résultats élèves'!$L$2))&gt;0,"ABSENT","PRESENT"))</f>
        <v/>
      </c>
      <c r="W18" s="123" t="str">
        <f>IF(W17="","",IF(SUMPRODUCT((Stabilo!$F23:$DA23="A")*(Stabilo!$F$5:$DA$5='Résultats élèves'!$M$2))&gt;0,"ABSENT","PRESENT"))</f>
        <v/>
      </c>
      <c r="X18" s="119" t="str">
        <f t="shared" si="10"/>
        <v/>
      </c>
      <c r="Y18" s="211" t="str">
        <f>IF(X18="PRESENT",IF(N18="PRESENT",SUMPRODUCT((Stabilo!$F23:$DA23=1)*(Stabilo!$F$5:$DA$5='Résultats élèves'!$D$2)),"A"),"A")</f>
        <v>A</v>
      </c>
      <c r="Z18" s="211" t="str">
        <f>IF(X18="PRESENT",IF(O18="PRESENT",SUMPRODUCT((Stabilo!$F23:$DA23=1)*(Stabilo!$F$5:$DA$5='Résultats élèves'!$E$2)),"A"),"A")</f>
        <v>A</v>
      </c>
      <c r="AA18" s="211" t="str">
        <f>IF(X18="PRESENT",IF(P18="PRESENT",SUMPRODUCT((Stabilo!$F23:$DA23=1)*(Stabilo!$F$5:$DA$5='Résultats élèves'!$F$2)),"A"),"A")</f>
        <v>A</v>
      </c>
      <c r="AB18" s="211" t="str">
        <f>IF(X18="PRESENT",IF(Q18="PRESENT",SUMPRODUCT((Stabilo!$F23:$DA23=1)*(Stabilo!$F$5:$DA$5='Résultats élèves'!$G$2)),"A"),"A")</f>
        <v>A</v>
      </c>
      <c r="AC18" s="211" t="str">
        <f>IF(X18="PRESENT",IF(R18="PRESENT",SUMPRODUCT((Stabilo!$F23:$DA23=1)*(Stabilo!$F$5:$DA$5='Résultats élèves'!$H$2)),"A"),"A")</f>
        <v>A</v>
      </c>
      <c r="AD18" s="211" t="str">
        <f>IF(X18="PRESENT",IF(S18="PRESENT",SUMPRODUCT((Stabilo!$F23:$DA23=1)*(Stabilo!$F$5:$DA$5='Résultats élèves'!$I$2)),"A"),"A")</f>
        <v>A</v>
      </c>
      <c r="AE18" s="211" t="str">
        <f>IF(X18="PRESENT",IF(T18="PRESENT",SUMPRODUCT((Stabilo!$F23:$DA23=1)*(Stabilo!$F$5:$DA$5='Résultats élèves'!$J$2)),"A"),"A")</f>
        <v>A</v>
      </c>
      <c r="AF18" s="211" t="str">
        <f>IF(X18="PRESENT",IF(U18="PRESENT",SUMPRODUCT((Stabilo!$F23:$DA23=1)*(Stabilo!$F$5:$DA$5='Résultats élèves'!$K$2)),"A"),"A")</f>
        <v>A</v>
      </c>
      <c r="AG18" s="211" t="str">
        <f>IF(X18="PRESENT",IF(V18="PRESENT",SUMPRODUCT((Stabilo!$F23:$DA23=1)*(Stabilo!$F$5:$DA$5='Résultats élèves'!$L$2)),"A"),"A")</f>
        <v>A</v>
      </c>
      <c r="AH18" s="211" t="str">
        <f>IF(X18="PRESENT",IF(W18="PRESENT",SUMPRODUCT((Stabilo!$F23:$DA23=1)*(Stabilo!$F$5:$DA$5='Résultats élèves'!$M$2)),"A"),"A")</f>
        <v>A</v>
      </c>
      <c r="AI18" s="210">
        <f>SUMPRODUCT((Stabilo!$F$5:$DA$5=1)*(Stabilo!F23:DA23&lt;&gt;""))</f>
        <v>0</v>
      </c>
      <c r="AJ18" s="210">
        <f>SUMPRODUCT((Stabilo!$F$5:$DA$5=2)*(Stabilo!F23:DA23&lt;&gt;""))</f>
        <v>0</v>
      </c>
      <c r="AK18" s="210">
        <f>SUMPRODUCT((Stabilo!$F$5:$DA$5=3)*(Stabilo!F23:DA23&lt;&gt;""))</f>
        <v>0</v>
      </c>
      <c r="AL18" s="210">
        <f>SUMPRODUCT((Stabilo!$F$5:$DA$5=4)*(Stabilo!F23:DA23&lt;&gt;""))</f>
        <v>0</v>
      </c>
      <c r="AM18" s="210">
        <f>SUMPRODUCT((Stabilo!$F$5:$DA$5=5)*(Stabilo!F23:DA23&lt;&gt;""))</f>
        <v>0</v>
      </c>
      <c r="AN18" s="210">
        <f>SUMPRODUCT((Stabilo!$F$5:$DA$5=6)*(Stabilo!F23:DA23&lt;&gt;""))</f>
        <v>0</v>
      </c>
      <c r="AO18" s="210">
        <f>SUMPRODUCT((Stabilo!$F$5:$DA$5=7)*(Stabilo!F23:DA23&lt;&gt;""))</f>
        <v>0</v>
      </c>
      <c r="AP18" s="210">
        <f>SUMPRODUCT((Stabilo!$F$5:$DA$5=8)*(Stabilo!F23:DA23&lt;&gt;""))</f>
        <v>0</v>
      </c>
      <c r="AQ18" s="210">
        <f>SUMPRODUCT((Stabilo!$F$5:$DA$5=9)*(Stabilo!F23:DA23&lt;&gt;""))</f>
        <v>0</v>
      </c>
      <c r="AR18" s="210">
        <f>SUMPRODUCT((Stabilo!$F$5:$DA$5=10)*(Stabilo!F23:DA23&lt;&gt;""))</f>
        <v>0</v>
      </c>
      <c r="HM18" s="5"/>
    </row>
    <row r="19" spans="2:221" s="6" customFormat="1" ht="15" customHeight="1" x14ac:dyDescent="0.2">
      <c r="B19" s="96">
        <v>16</v>
      </c>
      <c r="C19" s="97" t="str">
        <f>IF(Accueil!F28="","",Accueil!F28)</f>
        <v/>
      </c>
      <c r="D19" s="202" t="str">
        <f t="shared" si="0"/>
        <v/>
      </c>
      <c r="E19" s="202" t="str">
        <f t="shared" si="1"/>
        <v/>
      </c>
      <c r="F19" s="202" t="str">
        <f t="shared" si="2"/>
        <v/>
      </c>
      <c r="G19" s="202" t="str">
        <f t="shared" si="3"/>
        <v/>
      </c>
      <c r="H19" s="202" t="str">
        <f t="shared" si="4"/>
        <v/>
      </c>
      <c r="I19" s="202" t="str">
        <f t="shared" si="5"/>
        <v/>
      </c>
      <c r="J19" s="202" t="str">
        <f t="shared" si="6"/>
        <v/>
      </c>
      <c r="K19" s="202" t="str">
        <f t="shared" si="7"/>
        <v/>
      </c>
      <c r="L19" s="202" t="str">
        <f t="shared" si="8"/>
        <v/>
      </c>
      <c r="M19" s="202" t="str">
        <f t="shared" si="9"/>
        <v/>
      </c>
      <c r="N19" s="123" t="str">
        <f>IF(N18="","",IF(SUMPRODUCT((Stabilo!$F24:$DA24="A")*(Stabilo!$F$5:$DA$5='Résultats élèves'!$D$2))&gt;0,"ABSENT","PRESENT"))</f>
        <v>PRESENT</v>
      </c>
      <c r="O19" s="123" t="str">
        <f>IF(O18="","",IF(SUMPRODUCT((Stabilo!$F24:$DA24="A")*(Stabilo!$F$5:$DA$5='Résultats élèves'!$E$2))&gt;0,"ABSENT","PRESENT"))</f>
        <v>PRESENT</v>
      </c>
      <c r="P19" s="123" t="str">
        <f>IF(P18="","",IF(SUMPRODUCT((Stabilo!$F24:$DA24="A")*(Stabilo!$F$5:$DA$5='Résultats élèves'!$F$2))&gt;0,"ABSENT","PRESENT"))</f>
        <v>PRESENT</v>
      </c>
      <c r="Q19" s="123" t="str">
        <f>IF(Q18="","",IF(SUMPRODUCT((Stabilo!$F24:$DA24="A")*(Stabilo!$F$5:$DA$5='Résultats élèves'!$G$2))&gt;0,"ABSENT","PRESENT"))</f>
        <v>PRESENT</v>
      </c>
      <c r="R19" s="123" t="str">
        <f>IF(R18="","",IF(SUMPRODUCT((Stabilo!$F24:$DA24="A")*(Stabilo!$F$5:$DA$5='Résultats élèves'!$H$2))&gt;0,"ABSENT","PRESENT"))</f>
        <v>PRESENT</v>
      </c>
      <c r="S19" s="123" t="str">
        <f>IF(S18="","",IF(SUMPRODUCT((Stabilo!$F24:$DA24="A")*(Stabilo!$F$5:$DA$5='Résultats élèves'!$I$2))&gt;0,"ABSENT","PRESENT"))</f>
        <v>PRESENT</v>
      </c>
      <c r="T19" s="123" t="str">
        <f>IF(T18="","",IF(SUMPRODUCT((Stabilo!$F24:$DA24="A")*(Stabilo!$F$5:$DA$5='Résultats élèves'!$J$2))&gt;0,"ABSENT","PRESENT"))</f>
        <v>PRESENT</v>
      </c>
      <c r="U19" s="123" t="str">
        <f>IF(U18="","",IF(SUMPRODUCT((Stabilo!$F24:$DA24="A")*(Stabilo!$F$5:$DA$5='Résultats élèves'!$K$2))&gt;0,"ABSENT","PRESENT"))</f>
        <v/>
      </c>
      <c r="V19" s="123" t="str">
        <f>IF(V18="","",IF(SUMPRODUCT((Stabilo!$F24:$DA24="A")*(Stabilo!$F$5:$DA$5='Résultats élèves'!$L$2))&gt;0,"ABSENT","PRESENT"))</f>
        <v/>
      </c>
      <c r="W19" s="123" t="str">
        <f>IF(W18="","",IF(SUMPRODUCT((Stabilo!$F24:$DA24="A")*(Stabilo!$F$5:$DA$5='Résultats élèves'!$M$2))&gt;0,"ABSENT","PRESENT"))</f>
        <v/>
      </c>
      <c r="X19" s="119" t="str">
        <f t="shared" si="10"/>
        <v/>
      </c>
      <c r="Y19" s="211" t="str">
        <f>IF(X19="PRESENT",IF(N19="PRESENT",SUMPRODUCT((Stabilo!$F24:$DA24=1)*(Stabilo!$F$5:$DA$5='Résultats élèves'!$D$2)),"A"),"A")</f>
        <v>A</v>
      </c>
      <c r="Z19" s="211" t="str">
        <f>IF(X19="PRESENT",IF(O19="PRESENT",SUMPRODUCT((Stabilo!$F24:$DA24=1)*(Stabilo!$F$5:$DA$5='Résultats élèves'!$E$2)),"A"),"A")</f>
        <v>A</v>
      </c>
      <c r="AA19" s="211" t="str">
        <f>IF(X19="PRESENT",IF(P19="PRESENT",SUMPRODUCT((Stabilo!$F24:$DA24=1)*(Stabilo!$F$5:$DA$5='Résultats élèves'!$F$2)),"A"),"A")</f>
        <v>A</v>
      </c>
      <c r="AB19" s="211" t="str">
        <f>IF(X19="PRESENT",IF(Q19="PRESENT",SUMPRODUCT((Stabilo!$F24:$DA24=1)*(Stabilo!$F$5:$DA$5='Résultats élèves'!$G$2)),"A"),"A")</f>
        <v>A</v>
      </c>
      <c r="AC19" s="211" t="str">
        <f>IF(X19="PRESENT",IF(R19="PRESENT",SUMPRODUCT((Stabilo!$F24:$DA24=1)*(Stabilo!$F$5:$DA$5='Résultats élèves'!$H$2)),"A"),"A")</f>
        <v>A</v>
      </c>
      <c r="AD19" s="211" t="str">
        <f>IF(X19="PRESENT",IF(S19="PRESENT",SUMPRODUCT((Stabilo!$F24:$DA24=1)*(Stabilo!$F$5:$DA$5='Résultats élèves'!$I$2)),"A"),"A")</f>
        <v>A</v>
      </c>
      <c r="AE19" s="211" t="str">
        <f>IF(X19="PRESENT",IF(T19="PRESENT",SUMPRODUCT((Stabilo!$F24:$DA24=1)*(Stabilo!$F$5:$DA$5='Résultats élèves'!$J$2)),"A"),"A")</f>
        <v>A</v>
      </c>
      <c r="AF19" s="211" t="str">
        <f>IF(X19="PRESENT",IF(U19="PRESENT",SUMPRODUCT((Stabilo!$F24:$DA24=1)*(Stabilo!$F$5:$DA$5='Résultats élèves'!$K$2)),"A"),"A")</f>
        <v>A</v>
      </c>
      <c r="AG19" s="211" t="str">
        <f>IF(X19="PRESENT",IF(V19="PRESENT",SUMPRODUCT((Stabilo!$F24:$DA24=1)*(Stabilo!$F$5:$DA$5='Résultats élèves'!$L$2)),"A"),"A")</f>
        <v>A</v>
      </c>
      <c r="AH19" s="211" t="str">
        <f>IF(X19="PRESENT",IF(W19="PRESENT",SUMPRODUCT((Stabilo!$F24:$DA24=1)*(Stabilo!$F$5:$DA$5='Résultats élèves'!$M$2)),"A"),"A")</f>
        <v>A</v>
      </c>
      <c r="AI19" s="210">
        <f>SUMPRODUCT((Stabilo!$F$5:$DA$5=1)*(Stabilo!F24:DA24&lt;&gt;""))</f>
        <v>0</v>
      </c>
      <c r="AJ19" s="210">
        <f>SUMPRODUCT((Stabilo!$F$5:$DA$5=2)*(Stabilo!F24:DA24&lt;&gt;""))</f>
        <v>0</v>
      </c>
      <c r="AK19" s="210">
        <f>SUMPRODUCT((Stabilo!$F$5:$DA$5=3)*(Stabilo!F24:DA24&lt;&gt;""))</f>
        <v>0</v>
      </c>
      <c r="AL19" s="210">
        <f>SUMPRODUCT((Stabilo!$F$5:$DA$5=4)*(Stabilo!F24:DA24&lt;&gt;""))</f>
        <v>0</v>
      </c>
      <c r="AM19" s="210">
        <f>SUMPRODUCT((Stabilo!$F$5:$DA$5=5)*(Stabilo!F24:DA24&lt;&gt;""))</f>
        <v>0</v>
      </c>
      <c r="AN19" s="210">
        <f>SUMPRODUCT((Stabilo!$F$5:$DA$5=6)*(Stabilo!F24:DA24&lt;&gt;""))</f>
        <v>0</v>
      </c>
      <c r="AO19" s="210">
        <f>SUMPRODUCT((Stabilo!$F$5:$DA$5=7)*(Stabilo!F24:DA24&lt;&gt;""))</f>
        <v>0</v>
      </c>
      <c r="AP19" s="210">
        <f>SUMPRODUCT((Stabilo!$F$5:$DA$5=8)*(Stabilo!F24:DA24&lt;&gt;""))</f>
        <v>0</v>
      </c>
      <c r="AQ19" s="210">
        <f>SUMPRODUCT((Stabilo!$F$5:$DA$5=9)*(Stabilo!F24:DA24&lt;&gt;""))</f>
        <v>0</v>
      </c>
      <c r="AR19" s="210">
        <f>SUMPRODUCT((Stabilo!$F$5:$DA$5=10)*(Stabilo!F24:DA24&lt;&gt;""))</f>
        <v>0</v>
      </c>
      <c r="HM19" s="5"/>
    </row>
    <row r="20" spans="2:221" s="6" customFormat="1" ht="15" customHeight="1" x14ac:dyDescent="0.2">
      <c r="B20" s="96">
        <v>17</v>
      </c>
      <c r="C20" s="97" t="str">
        <f>IF(Accueil!F29="","",Accueil!F29)</f>
        <v/>
      </c>
      <c r="D20" s="202" t="str">
        <f t="shared" si="0"/>
        <v/>
      </c>
      <c r="E20" s="202" t="str">
        <f t="shared" si="1"/>
        <v/>
      </c>
      <c r="F20" s="202" t="str">
        <f t="shared" si="2"/>
        <v/>
      </c>
      <c r="G20" s="202" t="str">
        <f t="shared" si="3"/>
        <v/>
      </c>
      <c r="H20" s="202" t="str">
        <f t="shared" si="4"/>
        <v/>
      </c>
      <c r="I20" s="202" t="str">
        <f t="shared" si="5"/>
        <v/>
      </c>
      <c r="J20" s="202" t="str">
        <f t="shared" si="6"/>
        <v/>
      </c>
      <c r="K20" s="202" t="str">
        <f t="shared" si="7"/>
        <v/>
      </c>
      <c r="L20" s="202" t="str">
        <f t="shared" si="8"/>
        <v/>
      </c>
      <c r="M20" s="202" t="str">
        <f t="shared" si="9"/>
        <v/>
      </c>
      <c r="N20" s="123" t="str">
        <f>IF(N19="","",IF(SUMPRODUCT((Stabilo!$F25:$DA25="A")*(Stabilo!$F$5:$DA$5='Résultats élèves'!$D$2))&gt;0,"ABSENT","PRESENT"))</f>
        <v>PRESENT</v>
      </c>
      <c r="O20" s="123" t="str">
        <f>IF(O19="","",IF(SUMPRODUCT((Stabilo!$F25:$DA25="A")*(Stabilo!$F$5:$DA$5='Résultats élèves'!$E$2))&gt;0,"ABSENT","PRESENT"))</f>
        <v>PRESENT</v>
      </c>
      <c r="P20" s="123" t="str">
        <f>IF(P19="","",IF(SUMPRODUCT((Stabilo!$F25:$DA25="A")*(Stabilo!$F$5:$DA$5='Résultats élèves'!$F$2))&gt;0,"ABSENT","PRESENT"))</f>
        <v>PRESENT</v>
      </c>
      <c r="Q20" s="123" t="str">
        <f>IF(Q19="","",IF(SUMPRODUCT((Stabilo!$F25:$DA25="A")*(Stabilo!$F$5:$DA$5='Résultats élèves'!$G$2))&gt;0,"ABSENT","PRESENT"))</f>
        <v>PRESENT</v>
      </c>
      <c r="R20" s="123" t="str">
        <f>IF(R19="","",IF(SUMPRODUCT((Stabilo!$F25:$DA25="A")*(Stabilo!$F$5:$DA$5='Résultats élèves'!$H$2))&gt;0,"ABSENT","PRESENT"))</f>
        <v>PRESENT</v>
      </c>
      <c r="S20" s="123" t="str">
        <f>IF(S19="","",IF(SUMPRODUCT((Stabilo!$F25:$DA25="A")*(Stabilo!$F$5:$DA$5='Résultats élèves'!$I$2))&gt;0,"ABSENT","PRESENT"))</f>
        <v>PRESENT</v>
      </c>
      <c r="T20" s="123" t="str">
        <f>IF(T19="","",IF(SUMPRODUCT((Stabilo!$F25:$DA25="A")*(Stabilo!$F$5:$DA$5='Résultats élèves'!$J$2))&gt;0,"ABSENT","PRESENT"))</f>
        <v>PRESENT</v>
      </c>
      <c r="U20" s="123" t="str">
        <f>IF(U19="","",IF(SUMPRODUCT((Stabilo!$F25:$DA25="A")*(Stabilo!$F$5:$DA$5='Résultats élèves'!$K$2))&gt;0,"ABSENT","PRESENT"))</f>
        <v/>
      </c>
      <c r="V20" s="123" t="str">
        <f>IF(V19="","",IF(SUMPRODUCT((Stabilo!$F25:$DA25="A")*(Stabilo!$F$5:$DA$5='Résultats élèves'!$L$2))&gt;0,"ABSENT","PRESENT"))</f>
        <v/>
      </c>
      <c r="W20" s="123" t="str">
        <f>IF(W19="","",IF(SUMPRODUCT((Stabilo!$F25:$DA25="A")*(Stabilo!$F$5:$DA$5='Résultats élèves'!$M$2))&gt;0,"ABSENT","PRESENT"))</f>
        <v/>
      </c>
      <c r="X20" s="119" t="str">
        <f t="shared" si="10"/>
        <v/>
      </c>
      <c r="Y20" s="211" t="str">
        <f>IF(X20="PRESENT",IF(N20="PRESENT",SUMPRODUCT((Stabilo!$F25:$DA25=1)*(Stabilo!$F$5:$DA$5='Résultats élèves'!$D$2)),"A"),"A")</f>
        <v>A</v>
      </c>
      <c r="Z20" s="211" t="str">
        <f>IF(X20="PRESENT",IF(O20="PRESENT",SUMPRODUCT((Stabilo!$F25:$DA25=1)*(Stabilo!$F$5:$DA$5='Résultats élèves'!$E$2)),"A"),"A")</f>
        <v>A</v>
      </c>
      <c r="AA20" s="211" t="str">
        <f>IF(X20="PRESENT",IF(P20="PRESENT",SUMPRODUCT((Stabilo!$F25:$DA25=1)*(Stabilo!$F$5:$DA$5='Résultats élèves'!$F$2)),"A"),"A")</f>
        <v>A</v>
      </c>
      <c r="AB20" s="211" t="str">
        <f>IF(X20="PRESENT",IF(Q20="PRESENT",SUMPRODUCT((Stabilo!$F25:$DA25=1)*(Stabilo!$F$5:$DA$5='Résultats élèves'!$G$2)),"A"),"A")</f>
        <v>A</v>
      </c>
      <c r="AC20" s="211" t="str">
        <f>IF(X20="PRESENT",IF(R20="PRESENT",SUMPRODUCT((Stabilo!$F25:$DA25=1)*(Stabilo!$F$5:$DA$5='Résultats élèves'!$H$2)),"A"),"A")</f>
        <v>A</v>
      </c>
      <c r="AD20" s="211" t="str">
        <f>IF(X20="PRESENT",IF(S20="PRESENT",SUMPRODUCT((Stabilo!$F25:$DA25=1)*(Stabilo!$F$5:$DA$5='Résultats élèves'!$I$2)),"A"),"A")</f>
        <v>A</v>
      </c>
      <c r="AE20" s="211" t="str">
        <f>IF(X20="PRESENT",IF(T20="PRESENT",SUMPRODUCT((Stabilo!$F25:$DA25=1)*(Stabilo!$F$5:$DA$5='Résultats élèves'!$J$2)),"A"),"A")</f>
        <v>A</v>
      </c>
      <c r="AF20" s="211" t="str">
        <f>IF(X20="PRESENT",IF(U20="PRESENT",SUMPRODUCT((Stabilo!$F25:$DA25=1)*(Stabilo!$F$5:$DA$5='Résultats élèves'!$K$2)),"A"),"A")</f>
        <v>A</v>
      </c>
      <c r="AG20" s="211" t="str">
        <f>IF(X20="PRESENT",IF(V20="PRESENT",SUMPRODUCT((Stabilo!$F25:$DA25=1)*(Stabilo!$F$5:$DA$5='Résultats élèves'!$L$2)),"A"),"A")</f>
        <v>A</v>
      </c>
      <c r="AH20" s="211" t="str">
        <f>IF(X20="PRESENT",IF(W20="PRESENT",SUMPRODUCT((Stabilo!$F25:$DA25=1)*(Stabilo!$F$5:$DA$5='Résultats élèves'!$M$2)),"A"),"A")</f>
        <v>A</v>
      </c>
      <c r="AI20" s="210">
        <f>SUMPRODUCT((Stabilo!$F$5:$DA$5=1)*(Stabilo!F25:DA25&lt;&gt;""))</f>
        <v>0</v>
      </c>
      <c r="AJ20" s="210">
        <f>SUMPRODUCT((Stabilo!$F$5:$DA$5=2)*(Stabilo!F25:DA25&lt;&gt;""))</f>
        <v>0</v>
      </c>
      <c r="AK20" s="210">
        <f>SUMPRODUCT((Stabilo!$F$5:$DA$5=3)*(Stabilo!F25:DA25&lt;&gt;""))</f>
        <v>0</v>
      </c>
      <c r="AL20" s="210">
        <f>SUMPRODUCT((Stabilo!$F$5:$DA$5=4)*(Stabilo!F25:DA25&lt;&gt;""))</f>
        <v>0</v>
      </c>
      <c r="AM20" s="210">
        <f>SUMPRODUCT((Stabilo!$F$5:$DA$5=5)*(Stabilo!F25:DA25&lt;&gt;""))</f>
        <v>0</v>
      </c>
      <c r="AN20" s="210">
        <f>SUMPRODUCT((Stabilo!$F$5:$DA$5=6)*(Stabilo!F25:DA25&lt;&gt;""))</f>
        <v>0</v>
      </c>
      <c r="AO20" s="210">
        <f>SUMPRODUCT((Stabilo!$F$5:$DA$5=7)*(Stabilo!F25:DA25&lt;&gt;""))</f>
        <v>0</v>
      </c>
      <c r="AP20" s="210">
        <f>SUMPRODUCT((Stabilo!$F$5:$DA$5=8)*(Stabilo!F25:DA25&lt;&gt;""))</f>
        <v>0</v>
      </c>
      <c r="AQ20" s="210">
        <f>SUMPRODUCT((Stabilo!$F$5:$DA$5=9)*(Stabilo!F25:DA25&lt;&gt;""))</f>
        <v>0</v>
      </c>
      <c r="AR20" s="210">
        <f>SUMPRODUCT((Stabilo!$F$5:$DA$5=10)*(Stabilo!F25:DA25&lt;&gt;""))</f>
        <v>0</v>
      </c>
      <c r="HM20" s="5"/>
    </row>
    <row r="21" spans="2:221" s="6" customFormat="1" ht="15" customHeight="1" x14ac:dyDescent="0.2">
      <c r="B21" s="96">
        <v>18</v>
      </c>
      <c r="C21" s="97" t="str">
        <f>IF(Accueil!F30="","",Accueil!F30)</f>
        <v/>
      </c>
      <c r="D21" s="202" t="str">
        <f t="shared" si="0"/>
        <v/>
      </c>
      <c r="E21" s="202" t="str">
        <f t="shared" si="1"/>
        <v/>
      </c>
      <c r="F21" s="202" t="str">
        <f t="shared" si="2"/>
        <v/>
      </c>
      <c r="G21" s="202" t="str">
        <f t="shared" si="3"/>
        <v/>
      </c>
      <c r="H21" s="202" t="str">
        <f t="shared" si="4"/>
        <v/>
      </c>
      <c r="I21" s="202" t="str">
        <f t="shared" si="5"/>
        <v/>
      </c>
      <c r="J21" s="202" t="str">
        <f t="shared" si="6"/>
        <v/>
      </c>
      <c r="K21" s="202" t="str">
        <f t="shared" si="7"/>
        <v/>
      </c>
      <c r="L21" s="202" t="str">
        <f t="shared" si="8"/>
        <v/>
      </c>
      <c r="M21" s="202" t="str">
        <f t="shared" si="9"/>
        <v/>
      </c>
      <c r="N21" s="123" t="str">
        <f>IF(N20="","",IF(SUMPRODUCT((Stabilo!$F26:$DA26="A")*(Stabilo!$F$5:$DA$5='Résultats élèves'!$D$2))&gt;0,"ABSENT","PRESENT"))</f>
        <v>PRESENT</v>
      </c>
      <c r="O21" s="123" t="str">
        <f>IF(O20="","",IF(SUMPRODUCT((Stabilo!$F26:$DA26="A")*(Stabilo!$F$5:$DA$5='Résultats élèves'!$E$2))&gt;0,"ABSENT","PRESENT"))</f>
        <v>PRESENT</v>
      </c>
      <c r="P21" s="123" t="str">
        <f>IF(P20="","",IF(SUMPRODUCT((Stabilo!$F26:$DA26="A")*(Stabilo!$F$5:$DA$5='Résultats élèves'!$F$2))&gt;0,"ABSENT","PRESENT"))</f>
        <v>PRESENT</v>
      </c>
      <c r="Q21" s="123" t="str">
        <f>IF(Q20="","",IF(SUMPRODUCT((Stabilo!$F26:$DA26="A")*(Stabilo!$F$5:$DA$5='Résultats élèves'!$G$2))&gt;0,"ABSENT","PRESENT"))</f>
        <v>PRESENT</v>
      </c>
      <c r="R21" s="123" t="str">
        <f>IF(R20="","",IF(SUMPRODUCT((Stabilo!$F26:$DA26="A")*(Stabilo!$F$5:$DA$5='Résultats élèves'!$H$2))&gt;0,"ABSENT","PRESENT"))</f>
        <v>PRESENT</v>
      </c>
      <c r="S21" s="123" t="str">
        <f>IF(S20="","",IF(SUMPRODUCT((Stabilo!$F26:$DA26="A")*(Stabilo!$F$5:$DA$5='Résultats élèves'!$I$2))&gt;0,"ABSENT","PRESENT"))</f>
        <v>PRESENT</v>
      </c>
      <c r="T21" s="123" t="str">
        <f>IF(T20="","",IF(SUMPRODUCT((Stabilo!$F26:$DA26="A")*(Stabilo!$F$5:$DA$5='Résultats élèves'!$J$2))&gt;0,"ABSENT","PRESENT"))</f>
        <v>PRESENT</v>
      </c>
      <c r="U21" s="123" t="str">
        <f>IF(U20="","",IF(SUMPRODUCT((Stabilo!$F26:$DA26="A")*(Stabilo!$F$5:$DA$5='Résultats élèves'!$K$2))&gt;0,"ABSENT","PRESENT"))</f>
        <v/>
      </c>
      <c r="V21" s="123" t="str">
        <f>IF(V20="","",IF(SUMPRODUCT((Stabilo!$F26:$DA26="A")*(Stabilo!$F$5:$DA$5='Résultats élèves'!$L$2))&gt;0,"ABSENT","PRESENT"))</f>
        <v/>
      </c>
      <c r="W21" s="123" t="str">
        <f>IF(W20="","",IF(SUMPRODUCT((Stabilo!$F26:$DA26="A")*(Stabilo!$F$5:$DA$5='Résultats élèves'!$M$2))&gt;0,"ABSENT","PRESENT"))</f>
        <v/>
      </c>
      <c r="X21" s="119" t="str">
        <f t="shared" si="10"/>
        <v/>
      </c>
      <c r="Y21" s="211" t="str">
        <f>IF(X21="PRESENT",IF(N21="PRESENT",SUMPRODUCT((Stabilo!$F26:$DA26=1)*(Stabilo!$F$5:$DA$5='Résultats élèves'!$D$2)),"A"),"A")</f>
        <v>A</v>
      </c>
      <c r="Z21" s="211" t="str">
        <f>IF(X21="PRESENT",IF(O21="PRESENT",SUMPRODUCT((Stabilo!$F26:$DA26=1)*(Stabilo!$F$5:$DA$5='Résultats élèves'!$E$2)),"A"),"A")</f>
        <v>A</v>
      </c>
      <c r="AA21" s="211" t="str">
        <f>IF(X21="PRESENT",IF(P21="PRESENT",SUMPRODUCT((Stabilo!$F26:$DA26=1)*(Stabilo!$F$5:$DA$5='Résultats élèves'!$F$2)),"A"),"A")</f>
        <v>A</v>
      </c>
      <c r="AB21" s="211" t="str">
        <f>IF(X21="PRESENT",IF(Q21="PRESENT",SUMPRODUCT((Stabilo!$F26:$DA26=1)*(Stabilo!$F$5:$DA$5='Résultats élèves'!$G$2)),"A"),"A")</f>
        <v>A</v>
      </c>
      <c r="AC21" s="211" t="str">
        <f>IF(X21="PRESENT",IF(R21="PRESENT",SUMPRODUCT((Stabilo!$F26:$DA26=1)*(Stabilo!$F$5:$DA$5='Résultats élèves'!$H$2)),"A"),"A")</f>
        <v>A</v>
      </c>
      <c r="AD21" s="211" t="str">
        <f>IF(X21="PRESENT",IF(S21="PRESENT",SUMPRODUCT((Stabilo!$F26:$DA26=1)*(Stabilo!$F$5:$DA$5='Résultats élèves'!$I$2)),"A"),"A")</f>
        <v>A</v>
      </c>
      <c r="AE21" s="211" t="str">
        <f>IF(X21="PRESENT",IF(T21="PRESENT",SUMPRODUCT((Stabilo!$F26:$DA26=1)*(Stabilo!$F$5:$DA$5='Résultats élèves'!$J$2)),"A"),"A")</f>
        <v>A</v>
      </c>
      <c r="AF21" s="211" t="str">
        <f>IF(X21="PRESENT",IF(U21="PRESENT",SUMPRODUCT((Stabilo!$F26:$DA26=1)*(Stabilo!$F$5:$DA$5='Résultats élèves'!$K$2)),"A"),"A")</f>
        <v>A</v>
      </c>
      <c r="AG21" s="211" t="str">
        <f>IF(X21="PRESENT",IF(V21="PRESENT",SUMPRODUCT((Stabilo!$F26:$DA26=1)*(Stabilo!$F$5:$DA$5='Résultats élèves'!$L$2)),"A"),"A")</f>
        <v>A</v>
      </c>
      <c r="AH21" s="211" t="str">
        <f>IF(X21="PRESENT",IF(W21="PRESENT",SUMPRODUCT((Stabilo!$F26:$DA26=1)*(Stabilo!$F$5:$DA$5='Résultats élèves'!$M$2)),"A"),"A")</f>
        <v>A</v>
      </c>
      <c r="AI21" s="210">
        <f>SUMPRODUCT((Stabilo!$F$5:$DA$5=1)*(Stabilo!F26:DA26&lt;&gt;""))</f>
        <v>0</v>
      </c>
      <c r="AJ21" s="210">
        <f>SUMPRODUCT((Stabilo!$F$5:$DA$5=2)*(Stabilo!F26:DA26&lt;&gt;""))</f>
        <v>0</v>
      </c>
      <c r="AK21" s="210">
        <f>SUMPRODUCT((Stabilo!$F$5:$DA$5=3)*(Stabilo!F26:DA26&lt;&gt;""))</f>
        <v>0</v>
      </c>
      <c r="AL21" s="210">
        <f>SUMPRODUCT((Stabilo!$F$5:$DA$5=4)*(Stabilo!F26:DA26&lt;&gt;""))</f>
        <v>0</v>
      </c>
      <c r="AM21" s="210">
        <f>SUMPRODUCT((Stabilo!$F$5:$DA$5=5)*(Stabilo!F26:DA26&lt;&gt;""))</f>
        <v>0</v>
      </c>
      <c r="AN21" s="210">
        <f>SUMPRODUCT((Stabilo!$F$5:$DA$5=6)*(Stabilo!F26:DA26&lt;&gt;""))</f>
        <v>0</v>
      </c>
      <c r="AO21" s="210">
        <f>SUMPRODUCT((Stabilo!$F$5:$DA$5=7)*(Stabilo!F26:DA26&lt;&gt;""))</f>
        <v>0</v>
      </c>
      <c r="AP21" s="210">
        <f>SUMPRODUCT((Stabilo!$F$5:$DA$5=8)*(Stabilo!F26:DA26&lt;&gt;""))</f>
        <v>0</v>
      </c>
      <c r="AQ21" s="210">
        <f>SUMPRODUCT((Stabilo!$F$5:$DA$5=9)*(Stabilo!F26:DA26&lt;&gt;""))</f>
        <v>0</v>
      </c>
      <c r="AR21" s="210">
        <f>SUMPRODUCT((Stabilo!$F$5:$DA$5=10)*(Stabilo!F26:DA26&lt;&gt;""))</f>
        <v>0</v>
      </c>
      <c r="HM21" s="5"/>
    </row>
    <row r="22" spans="2:221" s="6" customFormat="1" ht="15" customHeight="1" x14ac:dyDescent="0.2">
      <c r="B22" s="96">
        <v>19</v>
      </c>
      <c r="C22" s="97" t="str">
        <f>IF(Accueil!F31="","",Accueil!F31)</f>
        <v/>
      </c>
      <c r="D22" s="202" t="str">
        <f t="shared" si="0"/>
        <v/>
      </c>
      <c r="E22" s="202" t="str">
        <f t="shared" si="1"/>
        <v/>
      </c>
      <c r="F22" s="202" t="str">
        <f t="shared" si="2"/>
        <v/>
      </c>
      <c r="G22" s="202" t="str">
        <f t="shared" si="3"/>
        <v/>
      </c>
      <c r="H22" s="202" t="str">
        <f t="shared" si="4"/>
        <v/>
      </c>
      <c r="I22" s="202" t="str">
        <f t="shared" si="5"/>
        <v/>
      </c>
      <c r="J22" s="202" t="str">
        <f t="shared" si="6"/>
        <v/>
      </c>
      <c r="K22" s="202" t="str">
        <f t="shared" si="7"/>
        <v/>
      </c>
      <c r="L22" s="202" t="str">
        <f t="shared" si="8"/>
        <v/>
      </c>
      <c r="M22" s="202" t="str">
        <f t="shared" si="9"/>
        <v/>
      </c>
      <c r="N22" s="123" t="str">
        <f>IF(N21="","",IF(SUMPRODUCT((Stabilo!$F27:$DA27="A")*(Stabilo!$F$5:$DA$5='Résultats élèves'!$D$2))&gt;0,"ABSENT","PRESENT"))</f>
        <v>PRESENT</v>
      </c>
      <c r="O22" s="123" t="str">
        <f>IF(O21="","",IF(SUMPRODUCT((Stabilo!$F27:$DA27="A")*(Stabilo!$F$5:$DA$5='Résultats élèves'!$E$2))&gt;0,"ABSENT","PRESENT"))</f>
        <v>PRESENT</v>
      </c>
      <c r="P22" s="123" t="str">
        <f>IF(P21="","",IF(SUMPRODUCT((Stabilo!$F27:$DA27="A")*(Stabilo!$F$5:$DA$5='Résultats élèves'!$F$2))&gt;0,"ABSENT","PRESENT"))</f>
        <v>PRESENT</v>
      </c>
      <c r="Q22" s="123" t="str">
        <f>IF(Q21="","",IF(SUMPRODUCT((Stabilo!$F27:$DA27="A")*(Stabilo!$F$5:$DA$5='Résultats élèves'!$G$2))&gt;0,"ABSENT","PRESENT"))</f>
        <v>PRESENT</v>
      </c>
      <c r="R22" s="123" t="str">
        <f>IF(R21="","",IF(SUMPRODUCT((Stabilo!$F27:$DA27="A")*(Stabilo!$F$5:$DA$5='Résultats élèves'!$H$2))&gt;0,"ABSENT","PRESENT"))</f>
        <v>PRESENT</v>
      </c>
      <c r="S22" s="123" t="str">
        <f>IF(S21="","",IF(SUMPRODUCT((Stabilo!$F27:$DA27="A")*(Stabilo!$F$5:$DA$5='Résultats élèves'!$I$2))&gt;0,"ABSENT","PRESENT"))</f>
        <v>PRESENT</v>
      </c>
      <c r="T22" s="123" t="str">
        <f>IF(T21="","",IF(SUMPRODUCT((Stabilo!$F27:$DA27="A")*(Stabilo!$F$5:$DA$5='Résultats élèves'!$J$2))&gt;0,"ABSENT","PRESENT"))</f>
        <v>PRESENT</v>
      </c>
      <c r="U22" s="123" t="str">
        <f>IF(U21="","",IF(SUMPRODUCT((Stabilo!$F27:$DA27="A")*(Stabilo!$F$5:$DA$5='Résultats élèves'!$K$2))&gt;0,"ABSENT","PRESENT"))</f>
        <v/>
      </c>
      <c r="V22" s="123" t="str">
        <f>IF(V21="","",IF(SUMPRODUCT((Stabilo!$F27:$DA27="A")*(Stabilo!$F$5:$DA$5='Résultats élèves'!$L$2))&gt;0,"ABSENT","PRESENT"))</f>
        <v/>
      </c>
      <c r="W22" s="123" t="str">
        <f>IF(W21="","",IF(SUMPRODUCT((Stabilo!$F27:$DA27="A")*(Stabilo!$F$5:$DA$5='Résultats élèves'!$M$2))&gt;0,"ABSENT","PRESENT"))</f>
        <v/>
      </c>
      <c r="X22" s="119" t="str">
        <f t="shared" si="10"/>
        <v/>
      </c>
      <c r="Y22" s="211" t="str">
        <f>IF(X22="PRESENT",IF(N22="PRESENT",SUMPRODUCT((Stabilo!$F27:$DA27=1)*(Stabilo!$F$5:$DA$5='Résultats élèves'!$D$2)),"A"),"A")</f>
        <v>A</v>
      </c>
      <c r="Z22" s="211" t="str">
        <f>IF(X22="PRESENT",IF(O22="PRESENT",SUMPRODUCT((Stabilo!$F27:$DA27=1)*(Stabilo!$F$5:$DA$5='Résultats élèves'!$E$2)),"A"),"A")</f>
        <v>A</v>
      </c>
      <c r="AA22" s="211" t="str">
        <f>IF(X22="PRESENT",IF(P22="PRESENT",SUMPRODUCT((Stabilo!$F27:$DA27=1)*(Stabilo!$F$5:$DA$5='Résultats élèves'!$F$2)),"A"),"A")</f>
        <v>A</v>
      </c>
      <c r="AB22" s="211" t="str">
        <f>IF(X22="PRESENT",IF(Q22="PRESENT",SUMPRODUCT((Stabilo!$F27:$DA27=1)*(Stabilo!$F$5:$DA$5='Résultats élèves'!$G$2)),"A"),"A")</f>
        <v>A</v>
      </c>
      <c r="AC22" s="211" t="str">
        <f>IF(X22="PRESENT",IF(R22="PRESENT",SUMPRODUCT((Stabilo!$F27:$DA27=1)*(Stabilo!$F$5:$DA$5='Résultats élèves'!$H$2)),"A"),"A")</f>
        <v>A</v>
      </c>
      <c r="AD22" s="211" t="str">
        <f>IF(X22="PRESENT",IF(S22="PRESENT",SUMPRODUCT((Stabilo!$F27:$DA27=1)*(Stabilo!$F$5:$DA$5='Résultats élèves'!$I$2)),"A"),"A")</f>
        <v>A</v>
      </c>
      <c r="AE22" s="211" t="str">
        <f>IF(X22="PRESENT",IF(T22="PRESENT",SUMPRODUCT((Stabilo!$F27:$DA27=1)*(Stabilo!$F$5:$DA$5='Résultats élèves'!$J$2)),"A"),"A")</f>
        <v>A</v>
      </c>
      <c r="AF22" s="211" t="str">
        <f>IF(X22="PRESENT",IF(U22="PRESENT",SUMPRODUCT((Stabilo!$F27:$DA27=1)*(Stabilo!$F$5:$DA$5='Résultats élèves'!$K$2)),"A"),"A")</f>
        <v>A</v>
      </c>
      <c r="AG22" s="211" t="str">
        <f>IF(X22="PRESENT",IF(V22="PRESENT",SUMPRODUCT((Stabilo!$F27:$DA27=1)*(Stabilo!$F$5:$DA$5='Résultats élèves'!$L$2)),"A"),"A")</f>
        <v>A</v>
      </c>
      <c r="AH22" s="211" t="str">
        <f>IF(X22="PRESENT",IF(W22="PRESENT",SUMPRODUCT((Stabilo!$F27:$DA27=1)*(Stabilo!$F$5:$DA$5='Résultats élèves'!$M$2)),"A"),"A")</f>
        <v>A</v>
      </c>
      <c r="AI22" s="210">
        <f>SUMPRODUCT((Stabilo!$F$5:$DA$5=1)*(Stabilo!F27:DA27&lt;&gt;""))</f>
        <v>0</v>
      </c>
      <c r="AJ22" s="210">
        <f>SUMPRODUCT((Stabilo!$F$5:$DA$5=2)*(Stabilo!F27:DA27&lt;&gt;""))</f>
        <v>0</v>
      </c>
      <c r="AK22" s="210">
        <f>SUMPRODUCT((Stabilo!$F$5:$DA$5=3)*(Stabilo!F27:DA27&lt;&gt;""))</f>
        <v>0</v>
      </c>
      <c r="AL22" s="210">
        <f>SUMPRODUCT((Stabilo!$F$5:$DA$5=4)*(Stabilo!F27:DA27&lt;&gt;""))</f>
        <v>0</v>
      </c>
      <c r="AM22" s="210">
        <f>SUMPRODUCT((Stabilo!$F$5:$DA$5=5)*(Stabilo!F27:DA27&lt;&gt;""))</f>
        <v>0</v>
      </c>
      <c r="AN22" s="210">
        <f>SUMPRODUCT((Stabilo!$F$5:$DA$5=6)*(Stabilo!F27:DA27&lt;&gt;""))</f>
        <v>0</v>
      </c>
      <c r="AO22" s="210">
        <f>SUMPRODUCT((Stabilo!$F$5:$DA$5=7)*(Stabilo!F27:DA27&lt;&gt;""))</f>
        <v>0</v>
      </c>
      <c r="AP22" s="210">
        <f>SUMPRODUCT((Stabilo!$F$5:$DA$5=8)*(Stabilo!F27:DA27&lt;&gt;""))</f>
        <v>0</v>
      </c>
      <c r="AQ22" s="210">
        <f>SUMPRODUCT((Stabilo!$F$5:$DA$5=9)*(Stabilo!F27:DA27&lt;&gt;""))</f>
        <v>0</v>
      </c>
      <c r="AR22" s="210">
        <f>SUMPRODUCT((Stabilo!$F$5:$DA$5=10)*(Stabilo!F27:DA27&lt;&gt;""))</f>
        <v>0</v>
      </c>
      <c r="HM22" s="5"/>
    </row>
    <row r="23" spans="2:221" s="6" customFormat="1" ht="15" customHeight="1" x14ac:dyDescent="0.2">
      <c r="B23" s="96">
        <v>20</v>
      </c>
      <c r="C23" s="97" t="str">
        <f>IF(Accueil!F32="","",Accueil!F32)</f>
        <v/>
      </c>
      <c r="D23" s="202" t="str">
        <f t="shared" si="0"/>
        <v/>
      </c>
      <c r="E23" s="202" t="str">
        <f t="shared" si="1"/>
        <v/>
      </c>
      <c r="F23" s="202" t="str">
        <f t="shared" si="2"/>
        <v/>
      </c>
      <c r="G23" s="202" t="str">
        <f t="shared" si="3"/>
        <v/>
      </c>
      <c r="H23" s="202" t="str">
        <f t="shared" si="4"/>
        <v/>
      </c>
      <c r="I23" s="202" t="str">
        <f t="shared" si="5"/>
        <v/>
      </c>
      <c r="J23" s="202" t="str">
        <f t="shared" si="6"/>
        <v/>
      </c>
      <c r="K23" s="202" t="str">
        <f t="shared" si="7"/>
        <v/>
      </c>
      <c r="L23" s="202" t="str">
        <f t="shared" si="8"/>
        <v/>
      </c>
      <c r="M23" s="202" t="str">
        <f t="shared" si="9"/>
        <v/>
      </c>
      <c r="N23" s="123" t="str">
        <f>IF(N22="","",IF(SUMPRODUCT((Stabilo!$F28:$DA28="A")*(Stabilo!$F$5:$DA$5='Résultats élèves'!$D$2))&gt;0,"ABSENT","PRESENT"))</f>
        <v>PRESENT</v>
      </c>
      <c r="O23" s="123" t="str">
        <f>IF(O22="","",IF(SUMPRODUCT((Stabilo!$F28:$DA28="A")*(Stabilo!$F$5:$DA$5='Résultats élèves'!$E$2))&gt;0,"ABSENT","PRESENT"))</f>
        <v>PRESENT</v>
      </c>
      <c r="P23" s="123" t="str">
        <f>IF(P22="","",IF(SUMPRODUCT((Stabilo!$F28:$DA28="A")*(Stabilo!$F$5:$DA$5='Résultats élèves'!$F$2))&gt;0,"ABSENT","PRESENT"))</f>
        <v>PRESENT</v>
      </c>
      <c r="Q23" s="123" t="str">
        <f>IF(Q22="","",IF(SUMPRODUCT((Stabilo!$F28:$DA28="A")*(Stabilo!$F$5:$DA$5='Résultats élèves'!$G$2))&gt;0,"ABSENT","PRESENT"))</f>
        <v>PRESENT</v>
      </c>
      <c r="R23" s="123" t="str">
        <f>IF(R22="","",IF(SUMPRODUCT((Stabilo!$F28:$DA28="A")*(Stabilo!$F$5:$DA$5='Résultats élèves'!$H$2))&gt;0,"ABSENT","PRESENT"))</f>
        <v>PRESENT</v>
      </c>
      <c r="S23" s="123" t="str">
        <f>IF(S22="","",IF(SUMPRODUCT((Stabilo!$F28:$DA28="A")*(Stabilo!$F$5:$DA$5='Résultats élèves'!$I$2))&gt;0,"ABSENT","PRESENT"))</f>
        <v>PRESENT</v>
      </c>
      <c r="T23" s="123" t="str">
        <f>IF(T22="","",IF(SUMPRODUCT((Stabilo!$F28:$DA28="A")*(Stabilo!$F$5:$DA$5='Résultats élèves'!$J$2))&gt;0,"ABSENT","PRESENT"))</f>
        <v>PRESENT</v>
      </c>
      <c r="U23" s="123" t="str">
        <f>IF(U22="","",IF(SUMPRODUCT((Stabilo!$F28:$DA28="A")*(Stabilo!$F$5:$DA$5='Résultats élèves'!$K$2))&gt;0,"ABSENT","PRESENT"))</f>
        <v/>
      </c>
      <c r="V23" s="123" t="str">
        <f>IF(V22="","",IF(SUMPRODUCT((Stabilo!$F28:$DA28="A")*(Stabilo!$F$5:$DA$5='Résultats élèves'!$L$2))&gt;0,"ABSENT","PRESENT"))</f>
        <v/>
      </c>
      <c r="W23" s="123" t="str">
        <f>IF(W22="","",IF(SUMPRODUCT((Stabilo!$F28:$DA28="A")*(Stabilo!$F$5:$DA$5='Résultats élèves'!$M$2))&gt;0,"ABSENT","PRESENT"))</f>
        <v/>
      </c>
      <c r="X23" s="119" t="str">
        <f t="shared" si="10"/>
        <v/>
      </c>
      <c r="Y23" s="211" t="str">
        <f>IF(X23="PRESENT",IF(N23="PRESENT",SUMPRODUCT((Stabilo!$F28:$DA28=1)*(Stabilo!$F$5:$DA$5='Résultats élèves'!$D$2)),"A"),"A")</f>
        <v>A</v>
      </c>
      <c r="Z23" s="211" t="str">
        <f>IF(X23="PRESENT",IF(O23="PRESENT",SUMPRODUCT((Stabilo!$F28:$DA28=1)*(Stabilo!$F$5:$DA$5='Résultats élèves'!$E$2)),"A"),"A")</f>
        <v>A</v>
      </c>
      <c r="AA23" s="211" t="str">
        <f>IF(X23="PRESENT",IF(P23="PRESENT",SUMPRODUCT((Stabilo!$F28:$DA28=1)*(Stabilo!$F$5:$DA$5='Résultats élèves'!$F$2)),"A"),"A")</f>
        <v>A</v>
      </c>
      <c r="AB23" s="211" t="str">
        <f>IF(X23="PRESENT",IF(Q23="PRESENT",SUMPRODUCT((Stabilo!$F28:$DA28=1)*(Stabilo!$F$5:$DA$5='Résultats élèves'!$G$2)),"A"),"A")</f>
        <v>A</v>
      </c>
      <c r="AC23" s="211" t="str">
        <f>IF(X23="PRESENT",IF(R23="PRESENT",SUMPRODUCT((Stabilo!$F28:$DA28=1)*(Stabilo!$F$5:$DA$5='Résultats élèves'!$H$2)),"A"),"A")</f>
        <v>A</v>
      </c>
      <c r="AD23" s="211" t="str">
        <f>IF(X23="PRESENT",IF(S23="PRESENT",SUMPRODUCT((Stabilo!$F28:$DA28=1)*(Stabilo!$F$5:$DA$5='Résultats élèves'!$I$2)),"A"),"A")</f>
        <v>A</v>
      </c>
      <c r="AE23" s="211" t="str">
        <f>IF(X23="PRESENT",IF(T23="PRESENT",SUMPRODUCT((Stabilo!$F28:$DA28=1)*(Stabilo!$F$5:$DA$5='Résultats élèves'!$J$2)),"A"),"A")</f>
        <v>A</v>
      </c>
      <c r="AF23" s="211" t="str">
        <f>IF(X23="PRESENT",IF(U23="PRESENT",SUMPRODUCT((Stabilo!$F28:$DA28=1)*(Stabilo!$F$5:$DA$5='Résultats élèves'!$K$2)),"A"),"A")</f>
        <v>A</v>
      </c>
      <c r="AG23" s="211" t="str">
        <f>IF(X23="PRESENT",IF(V23="PRESENT",SUMPRODUCT((Stabilo!$F28:$DA28=1)*(Stabilo!$F$5:$DA$5='Résultats élèves'!$L$2)),"A"),"A")</f>
        <v>A</v>
      </c>
      <c r="AH23" s="211" t="str">
        <f>IF(X23="PRESENT",IF(W23="PRESENT",SUMPRODUCT((Stabilo!$F28:$DA28=1)*(Stabilo!$F$5:$DA$5='Résultats élèves'!$M$2)),"A"),"A")</f>
        <v>A</v>
      </c>
      <c r="AI23" s="210">
        <f>SUMPRODUCT((Stabilo!$F$5:$DA$5=1)*(Stabilo!F28:DA28&lt;&gt;""))</f>
        <v>0</v>
      </c>
      <c r="AJ23" s="210">
        <f>SUMPRODUCT((Stabilo!$F$5:$DA$5=2)*(Stabilo!F28:DA28&lt;&gt;""))</f>
        <v>0</v>
      </c>
      <c r="AK23" s="210">
        <f>SUMPRODUCT((Stabilo!$F$5:$DA$5=3)*(Stabilo!F28:DA28&lt;&gt;""))</f>
        <v>0</v>
      </c>
      <c r="AL23" s="210">
        <f>SUMPRODUCT((Stabilo!$F$5:$DA$5=4)*(Stabilo!F28:DA28&lt;&gt;""))</f>
        <v>0</v>
      </c>
      <c r="AM23" s="210">
        <f>SUMPRODUCT((Stabilo!$F$5:$DA$5=5)*(Stabilo!F28:DA28&lt;&gt;""))</f>
        <v>0</v>
      </c>
      <c r="AN23" s="210">
        <f>SUMPRODUCT((Stabilo!$F$5:$DA$5=6)*(Stabilo!F28:DA28&lt;&gt;""))</f>
        <v>0</v>
      </c>
      <c r="AO23" s="210">
        <f>SUMPRODUCT((Stabilo!$F$5:$DA$5=7)*(Stabilo!F28:DA28&lt;&gt;""))</f>
        <v>0</v>
      </c>
      <c r="AP23" s="210">
        <f>SUMPRODUCT((Stabilo!$F$5:$DA$5=8)*(Stabilo!F28:DA28&lt;&gt;""))</f>
        <v>0</v>
      </c>
      <c r="AQ23" s="210">
        <f>SUMPRODUCT((Stabilo!$F$5:$DA$5=9)*(Stabilo!F28:DA28&lt;&gt;""))</f>
        <v>0</v>
      </c>
      <c r="AR23" s="210">
        <f>SUMPRODUCT((Stabilo!$F$5:$DA$5=10)*(Stabilo!F28:DA28&lt;&gt;""))</f>
        <v>0</v>
      </c>
      <c r="HM23" s="5"/>
    </row>
    <row r="24" spans="2:221" s="6" customFormat="1" ht="15" customHeight="1" x14ac:dyDescent="0.2">
      <c r="B24" s="96">
        <v>21</v>
      </c>
      <c r="C24" s="97" t="str">
        <f>IF(Accueil!F33="","",Accueil!F33)</f>
        <v/>
      </c>
      <c r="D24" s="202" t="str">
        <f t="shared" si="0"/>
        <v/>
      </c>
      <c r="E24" s="202" t="str">
        <f t="shared" si="1"/>
        <v/>
      </c>
      <c r="F24" s="202" t="str">
        <f t="shared" si="2"/>
        <v/>
      </c>
      <c r="G24" s="202" t="str">
        <f t="shared" si="3"/>
        <v/>
      </c>
      <c r="H24" s="202" t="str">
        <f t="shared" si="4"/>
        <v/>
      </c>
      <c r="I24" s="202" t="str">
        <f t="shared" si="5"/>
        <v/>
      </c>
      <c r="J24" s="202" t="str">
        <f t="shared" si="6"/>
        <v/>
      </c>
      <c r="K24" s="202" t="str">
        <f t="shared" si="7"/>
        <v/>
      </c>
      <c r="L24" s="202" t="str">
        <f t="shared" si="8"/>
        <v/>
      </c>
      <c r="M24" s="202" t="str">
        <f t="shared" si="9"/>
        <v/>
      </c>
      <c r="N24" s="123" t="str">
        <f>IF(N23="","",IF(SUMPRODUCT((Stabilo!$F29:$DA29="A")*(Stabilo!$F$5:$DA$5='Résultats élèves'!$D$2))&gt;0,"ABSENT","PRESENT"))</f>
        <v>PRESENT</v>
      </c>
      <c r="O24" s="123" t="str">
        <f>IF(O23="","",IF(SUMPRODUCT((Stabilo!$F29:$DA29="A")*(Stabilo!$F$5:$DA$5='Résultats élèves'!$E$2))&gt;0,"ABSENT","PRESENT"))</f>
        <v>PRESENT</v>
      </c>
      <c r="P24" s="123" t="str">
        <f>IF(P23="","",IF(SUMPRODUCT((Stabilo!$F29:$DA29="A")*(Stabilo!$F$5:$DA$5='Résultats élèves'!$F$2))&gt;0,"ABSENT","PRESENT"))</f>
        <v>PRESENT</v>
      </c>
      <c r="Q24" s="123" t="str">
        <f>IF(Q23="","",IF(SUMPRODUCT((Stabilo!$F29:$DA29="A")*(Stabilo!$F$5:$DA$5='Résultats élèves'!$G$2))&gt;0,"ABSENT","PRESENT"))</f>
        <v>PRESENT</v>
      </c>
      <c r="R24" s="123" t="str">
        <f>IF(R23="","",IF(SUMPRODUCT((Stabilo!$F29:$DA29="A")*(Stabilo!$F$5:$DA$5='Résultats élèves'!$H$2))&gt;0,"ABSENT","PRESENT"))</f>
        <v>PRESENT</v>
      </c>
      <c r="S24" s="123" t="str">
        <f>IF(S23="","",IF(SUMPRODUCT((Stabilo!$F29:$DA29="A")*(Stabilo!$F$5:$DA$5='Résultats élèves'!$I$2))&gt;0,"ABSENT","PRESENT"))</f>
        <v>PRESENT</v>
      </c>
      <c r="T24" s="123" t="str">
        <f>IF(T23="","",IF(SUMPRODUCT((Stabilo!$F29:$DA29="A")*(Stabilo!$F$5:$DA$5='Résultats élèves'!$J$2))&gt;0,"ABSENT","PRESENT"))</f>
        <v>PRESENT</v>
      </c>
      <c r="U24" s="123" t="str">
        <f>IF(U23="","",IF(SUMPRODUCT((Stabilo!$F29:$DA29="A")*(Stabilo!$F$5:$DA$5='Résultats élèves'!$K$2))&gt;0,"ABSENT","PRESENT"))</f>
        <v/>
      </c>
      <c r="V24" s="123" t="str">
        <f>IF(V23="","",IF(SUMPRODUCT((Stabilo!$F29:$DA29="A")*(Stabilo!$F$5:$DA$5='Résultats élèves'!$L$2))&gt;0,"ABSENT","PRESENT"))</f>
        <v/>
      </c>
      <c r="W24" s="123" t="str">
        <f>IF(W23="","",IF(SUMPRODUCT((Stabilo!$F29:$DA29="A")*(Stabilo!$F$5:$DA$5='Résultats élèves'!$M$2))&gt;0,"ABSENT","PRESENT"))</f>
        <v/>
      </c>
      <c r="X24" s="119" t="str">
        <f t="shared" si="10"/>
        <v/>
      </c>
      <c r="Y24" s="211" t="str">
        <f>IF(X24="PRESENT",IF(N24="PRESENT",SUMPRODUCT((Stabilo!$F29:$DA29=1)*(Stabilo!$F$5:$DA$5='Résultats élèves'!$D$2)),"A"),"A")</f>
        <v>A</v>
      </c>
      <c r="Z24" s="211" t="str">
        <f>IF(X24="PRESENT",IF(O24="PRESENT",SUMPRODUCT((Stabilo!$F29:$DA29=1)*(Stabilo!$F$5:$DA$5='Résultats élèves'!$E$2)),"A"),"A")</f>
        <v>A</v>
      </c>
      <c r="AA24" s="211" t="str">
        <f>IF(X24="PRESENT",IF(P24="PRESENT",SUMPRODUCT((Stabilo!$F29:$DA29=1)*(Stabilo!$F$5:$DA$5='Résultats élèves'!$F$2)),"A"),"A")</f>
        <v>A</v>
      </c>
      <c r="AB24" s="211" t="str">
        <f>IF(X24="PRESENT",IF(Q24="PRESENT",SUMPRODUCT((Stabilo!$F29:$DA29=1)*(Stabilo!$F$5:$DA$5='Résultats élèves'!$G$2)),"A"),"A")</f>
        <v>A</v>
      </c>
      <c r="AC24" s="211" t="str">
        <f>IF(X24="PRESENT",IF(R24="PRESENT",SUMPRODUCT((Stabilo!$F29:$DA29=1)*(Stabilo!$F$5:$DA$5='Résultats élèves'!$H$2)),"A"),"A")</f>
        <v>A</v>
      </c>
      <c r="AD24" s="211" t="str">
        <f>IF(X24="PRESENT",IF(S24="PRESENT",SUMPRODUCT((Stabilo!$F29:$DA29=1)*(Stabilo!$F$5:$DA$5='Résultats élèves'!$I$2)),"A"),"A")</f>
        <v>A</v>
      </c>
      <c r="AE24" s="211" t="str">
        <f>IF(X24="PRESENT",IF(T24="PRESENT",SUMPRODUCT((Stabilo!$F29:$DA29=1)*(Stabilo!$F$5:$DA$5='Résultats élèves'!$J$2)),"A"),"A")</f>
        <v>A</v>
      </c>
      <c r="AF24" s="211" t="str">
        <f>IF(X24="PRESENT",IF(U24="PRESENT",SUMPRODUCT((Stabilo!$F29:$DA29=1)*(Stabilo!$F$5:$DA$5='Résultats élèves'!$K$2)),"A"),"A")</f>
        <v>A</v>
      </c>
      <c r="AG24" s="211" t="str">
        <f>IF(X24="PRESENT",IF(V24="PRESENT",SUMPRODUCT((Stabilo!$F29:$DA29=1)*(Stabilo!$F$5:$DA$5='Résultats élèves'!$L$2)),"A"),"A")</f>
        <v>A</v>
      </c>
      <c r="AH24" s="211" t="str">
        <f>IF(X24="PRESENT",IF(W24="PRESENT",SUMPRODUCT((Stabilo!$F29:$DA29=1)*(Stabilo!$F$5:$DA$5='Résultats élèves'!$M$2)),"A"),"A")</f>
        <v>A</v>
      </c>
      <c r="AI24" s="210">
        <f>SUMPRODUCT((Stabilo!$F$5:$DA$5=1)*(Stabilo!F29:DA29&lt;&gt;""))</f>
        <v>0</v>
      </c>
      <c r="AJ24" s="210">
        <f>SUMPRODUCT((Stabilo!$F$5:$DA$5=2)*(Stabilo!F29:DA29&lt;&gt;""))</f>
        <v>0</v>
      </c>
      <c r="AK24" s="210">
        <f>SUMPRODUCT((Stabilo!$F$5:$DA$5=3)*(Stabilo!F29:DA29&lt;&gt;""))</f>
        <v>0</v>
      </c>
      <c r="AL24" s="210">
        <f>SUMPRODUCT((Stabilo!$F$5:$DA$5=4)*(Stabilo!F29:DA29&lt;&gt;""))</f>
        <v>0</v>
      </c>
      <c r="AM24" s="210">
        <f>SUMPRODUCT((Stabilo!$F$5:$DA$5=5)*(Stabilo!F29:DA29&lt;&gt;""))</f>
        <v>0</v>
      </c>
      <c r="AN24" s="210">
        <f>SUMPRODUCT((Stabilo!$F$5:$DA$5=6)*(Stabilo!F29:DA29&lt;&gt;""))</f>
        <v>0</v>
      </c>
      <c r="AO24" s="210">
        <f>SUMPRODUCT((Stabilo!$F$5:$DA$5=7)*(Stabilo!F29:DA29&lt;&gt;""))</f>
        <v>0</v>
      </c>
      <c r="AP24" s="210">
        <f>SUMPRODUCT((Stabilo!$F$5:$DA$5=8)*(Stabilo!F29:DA29&lt;&gt;""))</f>
        <v>0</v>
      </c>
      <c r="AQ24" s="210">
        <f>SUMPRODUCT((Stabilo!$F$5:$DA$5=9)*(Stabilo!F29:DA29&lt;&gt;""))</f>
        <v>0</v>
      </c>
      <c r="AR24" s="210">
        <f>SUMPRODUCT((Stabilo!$F$5:$DA$5=10)*(Stabilo!F29:DA29&lt;&gt;""))</f>
        <v>0</v>
      </c>
      <c r="HM24" s="5"/>
    </row>
    <row r="25" spans="2:221" s="6" customFormat="1" ht="15" customHeight="1" x14ac:dyDescent="0.2">
      <c r="B25" s="96">
        <v>22</v>
      </c>
      <c r="C25" s="97" t="str">
        <f>IF(Accueil!F34="","",Accueil!F34)</f>
        <v/>
      </c>
      <c r="D25" s="202" t="str">
        <f t="shared" si="0"/>
        <v/>
      </c>
      <c r="E25" s="202" t="str">
        <f t="shared" si="1"/>
        <v/>
      </c>
      <c r="F25" s="202" t="str">
        <f t="shared" si="2"/>
        <v/>
      </c>
      <c r="G25" s="202" t="str">
        <f t="shared" si="3"/>
        <v/>
      </c>
      <c r="H25" s="202" t="str">
        <f t="shared" si="4"/>
        <v/>
      </c>
      <c r="I25" s="202" t="str">
        <f t="shared" si="5"/>
        <v/>
      </c>
      <c r="J25" s="202" t="str">
        <f t="shared" si="6"/>
        <v/>
      </c>
      <c r="K25" s="202" t="str">
        <f t="shared" si="7"/>
        <v/>
      </c>
      <c r="L25" s="202" t="str">
        <f t="shared" si="8"/>
        <v/>
      </c>
      <c r="M25" s="202" t="str">
        <f t="shared" si="9"/>
        <v/>
      </c>
      <c r="N25" s="123" t="str">
        <f>IF(N24="","",IF(SUMPRODUCT((Stabilo!$F30:$DA30="A")*(Stabilo!$F$5:$DA$5='Résultats élèves'!$D$2))&gt;0,"ABSENT","PRESENT"))</f>
        <v>PRESENT</v>
      </c>
      <c r="O25" s="123" t="str">
        <f>IF(O24="","",IF(SUMPRODUCT((Stabilo!$F30:$DA30="A")*(Stabilo!$F$5:$DA$5='Résultats élèves'!$E$2))&gt;0,"ABSENT","PRESENT"))</f>
        <v>PRESENT</v>
      </c>
      <c r="P25" s="123" t="str">
        <f>IF(P24="","",IF(SUMPRODUCT((Stabilo!$F30:$DA30="A")*(Stabilo!$F$5:$DA$5='Résultats élèves'!$F$2))&gt;0,"ABSENT","PRESENT"))</f>
        <v>PRESENT</v>
      </c>
      <c r="Q25" s="123" t="str">
        <f>IF(Q24="","",IF(SUMPRODUCT((Stabilo!$F30:$DA30="A")*(Stabilo!$F$5:$DA$5='Résultats élèves'!$G$2))&gt;0,"ABSENT","PRESENT"))</f>
        <v>PRESENT</v>
      </c>
      <c r="R25" s="123" t="str">
        <f>IF(R24="","",IF(SUMPRODUCT((Stabilo!$F30:$DA30="A")*(Stabilo!$F$5:$DA$5='Résultats élèves'!$H$2))&gt;0,"ABSENT","PRESENT"))</f>
        <v>PRESENT</v>
      </c>
      <c r="S25" s="123" t="str">
        <f>IF(S24="","",IF(SUMPRODUCT((Stabilo!$F30:$DA30="A")*(Stabilo!$F$5:$DA$5='Résultats élèves'!$I$2))&gt;0,"ABSENT","PRESENT"))</f>
        <v>PRESENT</v>
      </c>
      <c r="T25" s="123" t="str">
        <f>IF(T24="","",IF(SUMPRODUCT((Stabilo!$F30:$DA30="A")*(Stabilo!$F$5:$DA$5='Résultats élèves'!$J$2))&gt;0,"ABSENT","PRESENT"))</f>
        <v>PRESENT</v>
      </c>
      <c r="U25" s="123" t="str">
        <f>IF(U24="","",IF(SUMPRODUCT((Stabilo!$F30:$DA30="A")*(Stabilo!$F$5:$DA$5='Résultats élèves'!$K$2))&gt;0,"ABSENT","PRESENT"))</f>
        <v/>
      </c>
      <c r="V25" s="123" t="str">
        <f>IF(V24="","",IF(SUMPRODUCT((Stabilo!$F30:$DA30="A")*(Stabilo!$F$5:$DA$5='Résultats élèves'!$L$2))&gt;0,"ABSENT","PRESENT"))</f>
        <v/>
      </c>
      <c r="W25" s="123" t="str">
        <f>IF(W24="","",IF(SUMPRODUCT((Stabilo!$F30:$DA30="A")*(Stabilo!$F$5:$DA$5='Résultats élèves'!$M$2))&gt;0,"ABSENT","PRESENT"))</f>
        <v/>
      </c>
      <c r="X25" s="119" t="str">
        <f t="shared" si="10"/>
        <v/>
      </c>
      <c r="Y25" s="211" t="str">
        <f>IF(X25="PRESENT",IF(N25="PRESENT",SUMPRODUCT((Stabilo!$F30:$DA30=1)*(Stabilo!$F$5:$DA$5='Résultats élèves'!$D$2)),"A"),"A")</f>
        <v>A</v>
      </c>
      <c r="Z25" s="211" t="str">
        <f>IF(X25="PRESENT",IF(O25="PRESENT",SUMPRODUCT((Stabilo!$F30:$DA30=1)*(Stabilo!$F$5:$DA$5='Résultats élèves'!$E$2)),"A"),"A")</f>
        <v>A</v>
      </c>
      <c r="AA25" s="211" t="str">
        <f>IF(X25="PRESENT",IF(P25="PRESENT",SUMPRODUCT((Stabilo!$F30:$DA30=1)*(Stabilo!$F$5:$DA$5='Résultats élèves'!$F$2)),"A"),"A")</f>
        <v>A</v>
      </c>
      <c r="AB25" s="211" t="str">
        <f>IF(X25="PRESENT",IF(Q25="PRESENT",SUMPRODUCT((Stabilo!$F30:$DA30=1)*(Stabilo!$F$5:$DA$5='Résultats élèves'!$G$2)),"A"),"A")</f>
        <v>A</v>
      </c>
      <c r="AC25" s="211" t="str">
        <f>IF(X25="PRESENT",IF(R25="PRESENT",SUMPRODUCT((Stabilo!$F30:$DA30=1)*(Stabilo!$F$5:$DA$5='Résultats élèves'!$H$2)),"A"),"A")</f>
        <v>A</v>
      </c>
      <c r="AD25" s="211" t="str">
        <f>IF(X25="PRESENT",IF(S25="PRESENT",SUMPRODUCT((Stabilo!$F30:$DA30=1)*(Stabilo!$F$5:$DA$5='Résultats élèves'!$I$2)),"A"),"A")</f>
        <v>A</v>
      </c>
      <c r="AE25" s="211" t="str">
        <f>IF(X25="PRESENT",IF(T25="PRESENT",SUMPRODUCT((Stabilo!$F30:$DA30=1)*(Stabilo!$F$5:$DA$5='Résultats élèves'!$J$2)),"A"),"A")</f>
        <v>A</v>
      </c>
      <c r="AF25" s="211" t="str">
        <f>IF(X25="PRESENT",IF(U25="PRESENT",SUMPRODUCT((Stabilo!$F30:$DA30=1)*(Stabilo!$F$5:$DA$5='Résultats élèves'!$K$2)),"A"),"A")</f>
        <v>A</v>
      </c>
      <c r="AG25" s="211" t="str">
        <f>IF(X25="PRESENT",IF(V25="PRESENT",SUMPRODUCT((Stabilo!$F30:$DA30=1)*(Stabilo!$F$5:$DA$5='Résultats élèves'!$L$2)),"A"),"A")</f>
        <v>A</v>
      </c>
      <c r="AH25" s="211" t="str">
        <f>IF(X25="PRESENT",IF(W25="PRESENT",SUMPRODUCT((Stabilo!$F30:$DA30=1)*(Stabilo!$F$5:$DA$5='Résultats élèves'!$M$2)),"A"),"A")</f>
        <v>A</v>
      </c>
      <c r="AI25" s="210">
        <f>SUMPRODUCT((Stabilo!$F$5:$DA$5=1)*(Stabilo!F30:DA30&lt;&gt;""))</f>
        <v>0</v>
      </c>
      <c r="AJ25" s="210">
        <f>SUMPRODUCT((Stabilo!$F$5:$DA$5=2)*(Stabilo!F30:DA30&lt;&gt;""))</f>
        <v>0</v>
      </c>
      <c r="AK25" s="210">
        <f>SUMPRODUCT((Stabilo!$F$5:$DA$5=3)*(Stabilo!F30:DA30&lt;&gt;""))</f>
        <v>0</v>
      </c>
      <c r="AL25" s="210">
        <f>SUMPRODUCT((Stabilo!$F$5:$DA$5=4)*(Stabilo!F30:DA30&lt;&gt;""))</f>
        <v>0</v>
      </c>
      <c r="AM25" s="210">
        <f>SUMPRODUCT((Stabilo!$F$5:$DA$5=5)*(Stabilo!F30:DA30&lt;&gt;""))</f>
        <v>0</v>
      </c>
      <c r="AN25" s="210">
        <f>SUMPRODUCT((Stabilo!$F$5:$DA$5=6)*(Stabilo!F30:DA30&lt;&gt;""))</f>
        <v>0</v>
      </c>
      <c r="AO25" s="210">
        <f>SUMPRODUCT((Stabilo!$F$5:$DA$5=7)*(Stabilo!F30:DA30&lt;&gt;""))</f>
        <v>0</v>
      </c>
      <c r="AP25" s="210">
        <f>SUMPRODUCT((Stabilo!$F$5:$DA$5=8)*(Stabilo!F30:DA30&lt;&gt;""))</f>
        <v>0</v>
      </c>
      <c r="AQ25" s="210">
        <f>SUMPRODUCT((Stabilo!$F$5:$DA$5=9)*(Stabilo!F30:DA30&lt;&gt;""))</f>
        <v>0</v>
      </c>
      <c r="AR25" s="210">
        <f>SUMPRODUCT((Stabilo!$F$5:$DA$5=10)*(Stabilo!F30:DA30&lt;&gt;""))</f>
        <v>0</v>
      </c>
      <c r="HM25" s="5"/>
    </row>
    <row r="26" spans="2:221" s="6" customFormat="1" ht="15" customHeight="1" x14ac:dyDescent="0.2">
      <c r="B26" s="96">
        <v>23</v>
      </c>
      <c r="C26" s="97" t="str">
        <f>IF(Accueil!F35="","",Accueil!F35)</f>
        <v/>
      </c>
      <c r="D26" s="202" t="str">
        <f t="shared" si="0"/>
        <v/>
      </c>
      <c r="E26" s="202" t="str">
        <f t="shared" si="1"/>
        <v/>
      </c>
      <c r="F26" s="202" t="str">
        <f t="shared" si="2"/>
        <v/>
      </c>
      <c r="G26" s="202" t="str">
        <f t="shared" si="3"/>
        <v/>
      </c>
      <c r="H26" s="202" t="str">
        <f t="shared" si="4"/>
        <v/>
      </c>
      <c r="I26" s="202" t="str">
        <f t="shared" si="5"/>
        <v/>
      </c>
      <c r="J26" s="202" t="str">
        <f t="shared" si="6"/>
        <v/>
      </c>
      <c r="K26" s="202" t="str">
        <f t="shared" si="7"/>
        <v/>
      </c>
      <c r="L26" s="202" t="str">
        <f t="shared" si="8"/>
        <v/>
      </c>
      <c r="M26" s="202" t="str">
        <f t="shared" si="9"/>
        <v/>
      </c>
      <c r="N26" s="123" t="str">
        <f>IF(N25="","",IF(SUMPRODUCT((Stabilo!$F31:$DA31="A")*(Stabilo!$F$5:$DA$5='Résultats élèves'!$D$2))&gt;0,"ABSENT","PRESENT"))</f>
        <v>PRESENT</v>
      </c>
      <c r="O26" s="123" t="str">
        <f>IF(O25="","",IF(SUMPRODUCT((Stabilo!$F31:$DA31="A")*(Stabilo!$F$5:$DA$5='Résultats élèves'!$E$2))&gt;0,"ABSENT","PRESENT"))</f>
        <v>PRESENT</v>
      </c>
      <c r="P26" s="123" t="str">
        <f>IF(P25="","",IF(SUMPRODUCT((Stabilo!$F31:$DA31="A")*(Stabilo!$F$5:$DA$5='Résultats élèves'!$F$2))&gt;0,"ABSENT","PRESENT"))</f>
        <v>PRESENT</v>
      </c>
      <c r="Q26" s="123" t="str">
        <f>IF(Q25="","",IF(SUMPRODUCT((Stabilo!$F31:$DA31="A")*(Stabilo!$F$5:$DA$5='Résultats élèves'!$G$2))&gt;0,"ABSENT","PRESENT"))</f>
        <v>PRESENT</v>
      </c>
      <c r="R26" s="123" t="str">
        <f>IF(R25="","",IF(SUMPRODUCT((Stabilo!$F31:$DA31="A")*(Stabilo!$F$5:$DA$5='Résultats élèves'!$H$2))&gt;0,"ABSENT","PRESENT"))</f>
        <v>PRESENT</v>
      </c>
      <c r="S26" s="123" t="str">
        <f>IF(S25="","",IF(SUMPRODUCT((Stabilo!$F31:$DA31="A")*(Stabilo!$F$5:$DA$5='Résultats élèves'!$I$2))&gt;0,"ABSENT","PRESENT"))</f>
        <v>PRESENT</v>
      </c>
      <c r="T26" s="123" t="str">
        <f>IF(T25="","",IF(SUMPRODUCT((Stabilo!$F31:$DA31="A")*(Stabilo!$F$5:$DA$5='Résultats élèves'!$J$2))&gt;0,"ABSENT","PRESENT"))</f>
        <v>PRESENT</v>
      </c>
      <c r="U26" s="123" t="str">
        <f>IF(U25="","",IF(SUMPRODUCT((Stabilo!$F31:$DA31="A")*(Stabilo!$F$5:$DA$5='Résultats élèves'!$K$2))&gt;0,"ABSENT","PRESENT"))</f>
        <v/>
      </c>
      <c r="V26" s="123" t="str">
        <f>IF(V25="","",IF(SUMPRODUCT((Stabilo!$F31:$DA31="A")*(Stabilo!$F$5:$DA$5='Résultats élèves'!$L$2))&gt;0,"ABSENT","PRESENT"))</f>
        <v/>
      </c>
      <c r="W26" s="123" t="str">
        <f>IF(W25="","",IF(SUMPRODUCT((Stabilo!$F31:$DA31="A")*(Stabilo!$F$5:$DA$5='Résultats élèves'!$M$2))&gt;0,"ABSENT","PRESENT"))</f>
        <v/>
      </c>
      <c r="X26" s="119" t="str">
        <f t="shared" si="10"/>
        <v/>
      </c>
      <c r="Y26" s="211" t="str">
        <f>IF(X26="PRESENT",IF(N26="PRESENT",SUMPRODUCT((Stabilo!$F31:$DA31=1)*(Stabilo!$F$5:$DA$5='Résultats élèves'!$D$2)),"A"),"A")</f>
        <v>A</v>
      </c>
      <c r="Z26" s="211" t="str">
        <f>IF(X26="PRESENT",IF(O26="PRESENT",SUMPRODUCT((Stabilo!$F31:$DA31=1)*(Stabilo!$F$5:$DA$5='Résultats élèves'!$E$2)),"A"),"A")</f>
        <v>A</v>
      </c>
      <c r="AA26" s="211" t="str">
        <f>IF(X26="PRESENT",IF(P26="PRESENT",SUMPRODUCT((Stabilo!$F31:$DA31=1)*(Stabilo!$F$5:$DA$5='Résultats élèves'!$F$2)),"A"),"A")</f>
        <v>A</v>
      </c>
      <c r="AB26" s="211" t="str">
        <f>IF(X26="PRESENT",IF(Q26="PRESENT",SUMPRODUCT((Stabilo!$F31:$DA31=1)*(Stabilo!$F$5:$DA$5='Résultats élèves'!$G$2)),"A"),"A")</f>
        <v>A</v>
      </c>
      <c r="AC26" s="211" t="str">
        <f>IF(X26="PRESENT",IF(R26="PRESENT",SUMPRODUCT((Stabilo!$F31:$DA31=1)*(Stabilo!$F$5:$DA$5='Résultats élèves'!$H$2)),"A"),"A")</f>
        <v>A</v>
      </c>
      <c r="AD26" s="211" t="str">
        <f>IF(X26="PRESENT",IF(S26="PRESENT",SUMPRODUCT((Stabilo!$F31:$DA31=1)*(Stabilo!$F$5:$DA$5='Résultats élèves'!$I$2)),"A"),"A")</f>
        <v>A</v>
      </c>
      <c r="AE26" s="211" t="str">
        <f>IF(X26="PRESENT",IF(T26="PRESENT",SUMPRODUCT((Stabilo!$F31:$DA31=1)*(Stabilo!$F$5:$DA$5='Résultats élèves'!$J$2)),"A"),"A")</f>
        <v>A</v>
      </c>
      <c r="AF26" s="211" t="str">
        <f>IF(X26="PRESENT",IF(U26="PRESENT",SUMPRODUCT((Stabilo!$F31:$DA31=1)*(Stabilo!$F$5:$DA$5='Résultats élèves'!$K$2)),"A"),"A")</f>
        <v>A</v>
      </c>
      <c r="AG26" s="211" t="str">
        <f>IF(X26="PRESENT",IF(V26="PRESENT",SUMPRODUCT((Stabilo!$F31:$DA31=1)*(Stabilo!$F$5:$DA$5='Résultats élèves'!$L$2)),"A"),"A")</f>
        <v>A</v>
      </c>
      <c r="AH26" s="211" t="str">
        <f>IF(X26="PRESENT",IF(W26="PRESENT",SUMPRODUCT((Stabilo!$F31:$DA31=1)*(Stabilo!$F$5:$DA$5='Résultats élèves'!$M$2)),"A"),"A")</f>
        <v>A</v>
      </c>
      <c r="AI26" s="210">
        <f>SUMPRODUCT((Stabilo!$F$5:$DA$5=1)*(Stabilo!F31:DA31&lt;&gt;""))</f>
        <v>0</v>
      </c>
      <c r="AJ26" s="210">
        <f>SUMPRODUCT((Stabilo!$F$5:$DA$5=2)*(Stabilo!F31:DA31&lt;&gt;""))</f>
        <v>0</v>
      </c>
      <c r="AK26" s="210">
        <f>SUMPRODUCT((Stabilo!$F$5:$DA$5=3)*(Stabilo!F31:DA31&lt;&gt;""))</f>
        <v>0</v>
      </c>
      <c r="AL26" s="210">
        <f>SUMPRODUCT((Stabilo!$F$5:$DA$5=4)*(Stabilo!F31:DA31&lt;&gt;""))</f>
        <v>0</v>
      </c>
      <c r="AM26" s="210">
        <f>SUMPRODUCT((Stabilo!$F$5:$DA$5=5)*(Stabilo!F31:DA31&lt;&gt;""))</f>
        <v>0</v>
      </c>
      <c r="AN26" s="210">
        <f>SUMPRODUCT((Stabilo!$F$5:$DA$5=6)*(Stabilo!F31:DA31&lt;&gt;""))</f>
        <v>0</v>
      </c>
      <c r="AO26" s="210">
        <f>SUMPRODUCT((Stabilo!$F$5:$DA$5=7)*(Stabilo!F31:DA31&lt;&gt;""))</f>
        <v>0</v>
      </c>
      <c r="AP26" s="210">
        <f>SUMPRODUCT((Stabilo!$F$5:$DA$5=8)*(Stabilo!F31:DA31&lt;&gt;""))</f>
        <v>0</v>
      </c>
      <c r="AQ26" s="210">
        <f>SUMPRODUCT((Stabilo!$F$5:$DA$5=9)*(Stabilo!F31:DA31&lt;&gt;""))</f>
        <v>0</v>
      </c>
      <c r="AR26" s="210">
        <f>SUMPRODUCT((Stabilo!$F$5:$DA$5=10)*(Stabilo!F31:DA31&lt;&gt;""))</f>
        <v>0</v>
      </c>
      <c r="HM26" s="5"/>
    </row>
    <row r="27" spans="2:221" s="6" customFormat="1" ht="15" customHeight="1" x14ac:dyDescent="0.2">
      <c r="B27" s="96">
        <v>24</v>
      </c>
      <c r="C27" s="97" t="str">
        <f>IF(Accueil!F36="","",Accueil!F36)</f>
        <v/>
      </c>
      <c r="D27" s="202" t="str">
        <f t="shared" si="0"/>
        <v/>
      </c>
      <c r="E27" s="202" t="str">
        <f t="shared" si="1"/>
        <v/>
      </c>
      <c r="F27" s="202" t="str">
        <f t="shared" si="2"/>
        <v/>
      </c>
      <c r="G27" s="202" t="str">
        <f t="shared" si="3"/>
        <v/>
      </c>
      <c r="H27" s="202" t="str">
        <f t="shared" si="4"/>
        <v/>
      </c>
      <c r="I27" s="202" t="str">
        <f t="shared" si="5"/>
        <v/>
      </c>
      <c r="J27" s="202" t="str">
        <f t="shared" si="6"/>
        <v/>
      </c>
      <c r="K27" s="202" t="str">
        <f t="shared" si="7"/>
        <v/>
      </c>
      <c r="L27" s="202" t="str">
        <f t="shared" si="8"/>
        <v/>
      </c>
      <c r="M27" s="202" t="str">
        <f t="shared" si="9"/>
        <v/>
      </c>
      <c r="N27" s="123" t="str">
        <f>IF(N26="","",IF(SUMPRODUCT((Stabilo!$F32:$DA32="A")*(Stabilo!$F$5:$DA$5='Résultats élèves'!$D$2))&gt;0,"ABSENT","PRESENT"))</f>
        <v>PRESENT</v>
      </c>
      <c r="O27" s="123" t="str">
        <f>IF(O26="","",IF(SUMPRODUCT((Stabilo!$F32:$DA32="A")*(Stabilo!$F$5:$DA$5='Résultats élèves'!$E$2))&gt;0,"ABSENT","PRESENT"))</f>
        <v>PRESENT</v>
      </c>
      <c r="P27" s="123" t="str">
        <f>IF(P26="","",IF(SUMPRODUCT((Stabilo!$F32:$DA32="A")*(Stabilo!$F$5:$DA$5='Résultats élèves'!$F$2))&gt;0,"ABSENT","PRESENT"))</f>
        <v>PRESENT</v>
      </c>
      <c r="Q27" s="123" t="str">
        <f>IF(Q26="","",IF(SUMPRODUCT((Stabilo!$F32:$DA32="A")*(Stabilo!$F$5:$DA$5='Résultats élèves'!$G$2))&gt;0,"ABSENT","PRESENT"))</f>
        <v>PRESENT</v>
      </c>
      <c r="R27" s="123" t="str">
        <f>IF(R26="","",IF(SUMPRODUCT((Stabilo!$F32:$DA32="A")*(Stabilo!$F$5:$DA$5='Résultats élèves'!$H$2))&gt;0,"ABSENT","PRESENT"))</f>
        <v>PRESENT</v>
      </c>
      <c r="S27" s="123" t="str">
        <f>IF(S26="","",IF(SUMPRODUCT((Stabilo!$F32:$DA32="A")*(Stabilo!$F$5:$DA$5='Résultats élèves'!$I$2))&gt;0,"ABSENT","PRESENT"))</f>
        <v>PRESENT</v>
      </c>
      <c r="T27" s="123" t="str">
        <f>IF(T26="","",IF(SUMPRODUCT((Stabilo!$F32:$DA32="A")*(Stabilo!$F$5:$DA$5='Résultats élèves'!$J$2))&gt;0,"ABSENT","PRESENT"))</f>
        <v>PRESENT</v>
      </c>
      <c r="U27" s="123" t="str">
        <f>IF(U26="","",IF(SUMPRODUCT((Stabilo!$F32:$DA32="A")*(Stabilo!$F$5:$DA$5='Résultats élèves'!$K$2))&gt;0,"ABSENT","PRESENT"))</f>
        <v/>
      </c>
      <c r="V27" s="123" t="str">
        <f>IF(V26="","",IF(SUMPRODUCT((Stabilo!$F32:$DA32="A")*(Stabilo!$F$5:$DA$5='Résultats élèves'!$L$2))&gt;0,"ABSENT","PRESENT"))</f>
        <v/>
      </c>
      <c r="W27" s="123" t="str">
        <f>IF(W26="","",IF(SUMPRODUCT((Stabilo!$F32:$DA32="A")*(Stabilo!$F$5:$DA$5='Résultats élèves'!$M$2))&gt;0,"ABSENT","PRESENT"))</f>
        <v/>
      </c>
      <c r="X27" s="119" t="str">
        <f t="shared" si="10"/>
        <v/>
      </c>
      <c r="Y27" s="211" t="str">
        <f>IF(X27="PRESENT",IF(N27="PRESENT",SUMPRODUCT((Stabilo!$F32:$DA32=1)*(Stabilo!$F$5:$DA$5='Résultats élèves'!$D$2)),"A"),"A")</f>
        <v>A</v>
      </c>
      <c r="Z27" s="211" t="str">
        <f>IF(X27="PRESENT",IF(O27="PRESENT",SUMPRODUCT((Stabilo!$F32:$DA32=1)*(Stabilo!$F$5:$DA$5='Résultats élèves'!$E$2)),"A"),"A")</f>
        <v>A</v>
      </c>
      <c r="AA27" s="211" t="str">
        <f>IF(X27="PRESENT",IF(P27="PRESENT",SUMPRODUCT((Stabilo!$F32:$DA32=1)*(Stabilo!$F$5:$DA$5='Résultats élèves'!$F$2)),"A"),"A")</f>
        <v>A</v>
      </c>
      <c r="AB27" s="211" t="str">
        <f>IF(X27="PRESENT",IF(Q27="PRESENT",SUMPRODUCT((Stabilo!$F32:$DA32=1)*(Stabilo!$F$5:$DA$5='Résultats élèves'!$G$2)),"A"),"A")</f>
        <v>A</v>
      </c>
      <c r="AC27" s="211" t="str">
        <f>IF(X27="PRESENT",IF(R27="PRESENT",SUMPRODUCT((Stabilo!$F32:$DA32=1)*(Stabilo!$F$5:$DA$5='Résultats élèves'!$H$2)),"A"),"A")</f>
        <v>A</v>
      </c>
      <c r="AD27" s="211" t="str">
        <f>IF(X27="PRESENT",IF(S27="PRESENT",SUMPRODUCT((Stabilo!$F32:$DA32=1)*(Stabilo!$F$5:$DA$5='Résultats élèves'!$I$2)),"A"),"A")</f>
        <v>A</v>
      </c>
      <c r="AE27" s="211" t="str">
        <f>IF(X27="PRESENT",IF(T27="PRESENT",SUMPRODUCT((Stabilo!$F32:$DA32=1)*(Stabilo!$F$5:$DA$5='Résultats élèves'!$J$2)),"A"),"A")</f>
        <v>A</v>
      </c>
      <c r="AF27" s="211" t="str">
        <f>IF(X27="PRESENT",IF(U27="PRESENT",SUMPRODUCT((Stabilo!$F32:$DA32=1)*(Stabilo!$F$5:$DA$5='Résultats élèves'!$K$2)),"A"),"A")</f>
        <v>A</v>
      </c>
      <c r="AG27" s="211" t="str">
        <f>IF(X27="PRESENT",IF(V27="PRESENT",SUMPRODUCT((Stabilo!$F32:$DA32=1)*(Stabilo!$F$5:$DA$5='Résultats élèves'!$L$2)),"A"),"A")</f>
        <v>A</v>
      </c>
      <c r="AH27" s="211" t="str">
        <f>IF(X27="PRESENT",IF(W27="PRESENT",SUMPRODUCT((Stabilo!$F32:$DA32=1)*(Stabilo!$F$5:$DA$5='Résultats élèves'!$M$2)),"A"),"A")</f>
        <v>A</v>
      </c>
      <c r="AI27" s="210">
        <f>SUMPRODUCT((Stabilo!$F$5:$DA$5=1)*(Stabilo!F32:DA32&lt;&gt;""))</f>
        <v>0</v>
      </c>
      <c r="AJ27" s="210">
        <f>SUMPRODUCT((Stabilo!$F$5:$DA$5=2)*(Stabilo!F32:DA32&lt;&gt;""))</f>
        <v>0</v>
      </c>
      <c r="AK27" s="210">
        <f>SUMPRODUCT((Stabilo!$F$5:$DA$5=3)*(Stabilo!F32:DA32&lt;&gt;""))</f>
        <v>0</v>
      </c>
      <c r="AL27" s="210">
        <f>SUMPRODUCT((Stabilo!$F$5:$DA$5=4)*(Stabilo!F32:DA32&lt;&gt;""))</f>
        <v>0</v>
      </c>
      <c r="AM27" s="210">
        <f>SUMPRODUCT((Stabilo!$F$5:$DA$5=5)*(Stabilo!F32:DA32&lt;&gt;""))</f>
        <v>0</v>
      </c>
      <c r="AN27" s="210">
        <f>SUMPRODUCT((Stabilo!$F$5:$DA$5=6)*(Stabilo!F32:DA32&lt;&gt;""))</f>
        <v>0</v>
      </c>
      <c r="AO27" s="210">
        <f>SUMPRODUCT((Stabilo!$F$5:$DA$5=7)*(Stabilo!F32:DA32&lt;&gt;""))</f>
        <v>0</v>
      </c>
      <c r="AP27" s="210">
        <f>SUMPRODUCT((Stabilo!$F$5:$DA$5=8)*(Stabilo!F32:DA32&lt;&gt;""))</f>
        <v>0</v>
      </c>
      <c r="AQ27" s="210">
        <f>SUMPRODUCT((Stabilo!$F$5:$DA$5=9)*(Stabilo!F32:DA32&lt;&gt;""))</f>
        <v>0</v>
      </c>
      <c r="AR27" s="210">
        <f>SUMPRODUCT((Stabilo!$F$5:$DA$5=10)*(Stabilo!F32:DA32&lt;&gt;""))</f>
        <v>0</v>
      </c>
      <c r="HM27" s="5"/>
    </row>
    <row r="28" spans="2:221" s="6" customFormat="1" ht="15" customHeight="1" x14ac:dyDescent="0.2">
      <c r="B28" s="96">
        <v>25</v>
      </c>
      <c r="C28" s="97" t="str">
        <f>IF(Accueil!F37="","",Accueil!F37)</f>
        <v/>
      </c>
      <c r="D28" s="202" t="str">
        <f t="shared" si="0"/>
        <v/>
      </c>
      <c r="E28" s="202" t="str">
        <f t="shared" si="1"/>
        <v/>
      </c>
      <c r="F28" s="202" t="str">
        <f t="shared" si="2"/>
        <v/>
      </c>
      <c r="G28" s="202" t="str">
        <f t="shared" si="3"/>
        <v/>
      </c>
      <c r="H28" s="202" t="str">
        <f t="shared" si="4"/>
        <v/>
      </c>
      <c r="I28" s="202" t="str">
        <f t="shared" si="5"/>
        <v/>
      </c>
      <c r="J28" s="202" t="str">
        <f t="shared" si="6"/>
        <v/>
      </c>
      <c r="K28" s="202" t="str">
        <f t="shared" si="7"/>
        <v/>
      </c>
      <c r="L28" s="202" t="str">
        <f t="shared" si="8"/>
        <v/>
      </c>
      <c r="M28" s="202" t="str">
        <f t="shared" si="9"/>
        <v/>
      </c>
      <c r="N28" s="123" t="str">
        <f>IF(N27="","",IF(SUMPRODUCT((Stabilo!$F33:$DA33="A")*(Stabilo!$F$5:$DA$5='Résultats élèves'!$D$2))&gt;0,"ABSENT","PRESENT"))</f>
        <v>PRESENT</v>
      </c>
      <c r="O28" s="123" t="str">
        <f>IF(O27="","",IF(SUMPRODUCT((Stabilo!$F33:$DA33="A")*(Stabilo!$F$5:$DA$5='Résultats élèves'!$E$2))&gt;0,"ABSENT","PRESENT"))</f>
        <v>PRESENT</v>
      </c>
      <c r="P28" s="123" t="str">
        <f>IF(P27="","",IF(SUMPRODUCT((Stabilo!$F33:$DA33="A")*(Stabilo!$F$5:$DA$5='Résultats élèves'!$F$2))&gt;0,"ABSENT","PRESENT"))</f>
        <v>PRESENT</v>
      </c>
      <c r="Q28" s="123" t="str">
        <f>IF(Q27="","",IF(SUMPRODUCT((Stabilo!$F33:$DA33="A")*(Stabilo!$F$5:$DA$5='Résultats élèves'!$G$2))&gt;0,"ABSENT","PRESENT"))</f>
        <v>PRESENT</v>
      </c>
      <c r="R28" s="123" t="str">
        <f>IF(R27="","",IF(SUMPRODUCT((Stabilo!$F33:$DA33="A")*(Stabilo!$F$5:$DA$5='Résultats élèves'!$H$2))&gt;0,"ABSENT","PRESENT"))</f>
        <v>PRESENT</v>
      </c>
      <c r="S28" s="123" t="str">
        <f>IF(S27="","",IF(SUMPRODUCT((Stabilo!$F33:$DA33="A")*(Stabilo!$F$5:$DA$5='Résultats élèves'!$I$2))&gt;0,"ABSENT","PRESENT"))</f>
        <v>PRESENT</v>
      </c>
      <c r="T28" s="123" t="str">
        <f>IF(T27="","",IF(SUMPRODUCT((Stabilo!$F33:$DA33="A")*(Stabilo!$F$5:$DA$5='Résultats élèves'!$J$2))&gt;0,"ABSENT","PRESENT"))</f>
        <v>PRESENT</v>
      </c>
      <c r="U28" s="123" t="str">
        <f>IF(U27="","",IF(SUMPRODUCT((Stabilo!$F33:$DA33="A")*(Stabilo!$F$5:$DA$5='Résultats élèves'!$K$2))&gt;0,"ABSENT","PRESENT"))</f>
        <v/>
      </c>
      <c r="V28" s="123" t="str">
        <f>IF(V27="","",IF(SUMPRODUCT((Stabilo!$F33:$DA33="A")*(Stabilo!$F$5:$DA$5='Résultats élèves'!$L$2))&gt;0,"ABSENT","PRESENT"))</f>
        <v/>
      </c>
      <c r="W28" s="123" t="str">
        <f>IF(W27="","",IF(SUMPRODUCT((Stabilo!$F33:$DA33="A")*(Stabilo!$F$5:$DA$5='Résultats élèves'!$M$2))&gt;0,"ABSENT","PRESENT"))</f>
        <v/>
      </c>
      <c r="X28" s="119" t="str">
        <f t="shared" si="10"/>
        <v/>
      </c>
      <c r="Y28" s="211" t="str">
        <f>IF(X28="PRESENT",IF(N28="PRESENT",SUMPRODUCT((Stabilo!$F33:$DA33=1)*(Stabilo!$F$5:$DA$5='Résultats élèves'!$D$2)),"A"),"A")</f>
        <v>A</v>
      </c>
      <c r="Z28" s="211" t="str">
        <f>IF(X28="PRESENT",IF(O28="PRESENT",SUMPRODUCT((Stabilo!$F33:$DA33=1)*(Stabilo!$F$5:$DA$5='Résultats élèves'!$E$2)),"A"),"A")</f>
        <v>A</v>
      </c>
      <c r="AA28" s="211" t="str">
        <f>IF(X28="PRESENT",IF(P28="PRESENT",SUMPRODUCT((Stabilo!$F33:$DA33=1)*(Stabilo!$F$5:$DA$5='Résultats élèves'!$F$2)),"A"),"A")</f>
        <v>A</v>
      </c>
      <c r="AB28" s="211" t="str">
        <f>IF(X28="PRESENT",IF(Q28="PRESENT",SUMPRODUCT((Stabilo!$F33:$DA33=1)*(Stabilo!$F$5:$DA$5='Résultats élèves'!$G$2)),"A"),"A")</f>
        <v>A</v>
      </c>
      <c r="AC28" s="211" t="str">
        <f>IF(X28="PRESENT",IF(R28="PRESENT",SUMPRODUCT((Stabilo!$F33:$DA33=1)*(Stabilo!$F$5:$DA$5='Résultats élèves'!$H$2)),"A"),"A")</f>
        <v>A</v>
      </c>
      <c r="AD28" s="211" t="str">
        <f>IF(X28="PRESENT",IF(S28="PRESENT",SUMPRODUCT((Stabilo!$F33:$DA33=1)*(Stabilo!$F$5:$DA$5='Résultats élèves'!$I$2)),"A"),"A")</f>
        <v>A</v>
      </c>
      <c r="AE28" s="211" t="str">
        <f>IF(X28="PRESENT",IF(T28="PRESENT",SUMPRODUCT((Stabilo!$F33:$DA33=1)*(Stabilo!$F$5:$DA$5='Résultats élèves'!$J$2)),"A"),"A")</f>
        <v>A</v>
      </c>
      <c r="AF28" s="211" t="str">
        <f>IF(X28="PRESENT",IF(U28="PRESENT",SUMPRODUCT((Stabilo!$F33:$DA33=1)*(Stabilo!$F$5:$DA$5='Résultats élèves'!$K$2)),"A"),"A")</f>
        <v>A</v>
      </c>
      <c r="AG28" s="211" t="str">
        <f>IF(X28="PRESENT",IF(V28="PRESENT",SUMPRODUCT((Stabilo!$F33:$DA33=1)*(Stabilo!$F$5:$DA$5='Résultats élèves'!$L$2)),"A"),"A")</f>
        <v>A</v>
      </c>
      <c r="AH28" s="211" t="str">
        <f>IF(X28="PRESENT",IF(W28="PRESENT",SUMPRODUCT((Stabilo!$F33:$DA33=1)*(Stabilo!$F$5:$DA$5='Résultats élèves'!$M$2)),"A"),"A")</f>
        <v>A</v>
      </c>
      <c r="AI28" s="210">
        <f>SUMPRODUCT((Stabilo!$F$5:$DA$5=1)*(Stabilo!F33:DA33&lt;&gt;""))</f>
        <v>0</v>
      </c>
      <c r="AJ28" s="210">
        <f>SUMPRODUCT((Stabilo!$F$5:$DA$5=2)*(Stabilo!F33:DA33&lt;&gt;""))</f>
        <v>0</v>
      </c>
      <c r="AK28" s="210">
        <f>SUMPRODUCT((Stabilo!$F$5:$DA$5=3)*(Stabilo!F33:DA33&lt;&gt;""))</f>
        <v>0</v>
      </c>
      <c r="AL28" s="210">
        <f>SUMPRODUCT((Stabilo!$F$5:$DA$5=4)*(Stabilo!F33:DA33&lt;&gt;""))</f>
        <v>0</v>
      </c>
      <c r="AM28" s="210">
        <f>SUMPRODUCT((Stabilo!$F$5:$DA$5=5)*(Stabilo!F33:DA33&lt;&gt;""))</f>
        <v>0</v>
      </c>
      <c r="AN28" s="210">
        <f>SUMPRODUCT((Stabilo!$F$5:$DA$5=6)*(Stabilo!F33:DA33&lt;&gt;""))</f>
        <v>0</v>
      </c>
      <c r="AO28" s="210">
        <f>SUMPRODUCT((Stabilo!$F$5:$DA$5=7)*(Stabilo!F33:DA33&lt;&gt;""))</f>
        <v>0</v>
      </c>
      <c r="AP28" s="210">
        <f>SUMPRODUCT((Stabilo!$F$5:$DA$5=8)*(Stabilo!F33:DA33&lt;&gt;""))</f>
        <v>0</v>
      </c>
      <c r="AQ28" s="210">
        <f>SUMPRODUCT((Stabilo!$F$5:$DA$5=9)*(Stabilo!F33:DA33&lt;&gt;""))</f>
        <v>0</v>
      </c>
      <c r="AR28" s="210">
        <f>SUMPRODUCT((Stabilo!$F$5:$DA$5=10)*(Stabilo!F33:DA33&lt;&gt;""))</f>
        <v>0</v>
      </c>
      <c r="HM28" s="5"/>
    </row>
    <row r="29" spans="2:221" s="6" customFormat="1" ht="15" customHeight="1" x14ac:dyDescent="0.2">
      <c r="B29" s="96">
        <v>26</v>
      </c>
      <c r="C29" s="97" t="str">
        <f>IF(Accueil!F38="","",Accueil!F38)</f>
        <v/>
      </c>
      <c r="D29" s="202" t="str">
        <f t="shared" si="0"/>
        <v/>
      </c>
      <c r="E29" s="202" t="str">
        <f t="shared" si="1"/>
        <v/>
      </c>
      <c r="F29" s="202" t="str">
        <f t="shared" si="2"/>
        <v/>
      </c>
      <c r="G29" s="202" t="str">
        <f t="shared" si="3"/>
        <v/>
      </c>
      <c r="H29" s="202" t="str">
        <f t="shared" si="4"/>
        <v/>
      </c>
      <c r="I29" s="202" t="str">
        <f t="shared" si="5"/>
        <v/>
      </c>
      <c r="J29" s="202" t="str">
        <f t="shared" si="6"/>
        <v/>
      </c>
      <c r="K29" s="202" t="str">
        <f t="shared" si="7"/>
        <v/>
      </c>
      <c r="L29" s="202" t="str">
        <f t="shared" si="8"/>
        <v/>
      </c>
      <c r="M29" s="202" t="str">
        <f t="shared" si="9"/>
        <v/>
      </c>
      <c r="N29" s="123" t="str">
        <f>IF(N28="","",IF(SUMPRODUCT((Stabilo!$F34:$DA34="A")*(Stabilo!$F$5:$DA$5='Résultats élèves'!$D$2))&gt;0,"ABSENT","PRESENT"))</f>
        <v>PRESENT</v>
      </c>
      <c r="O29" s="123" t="str">
        <f>IF(O28="","",IF(SUMPRODUCT((Stabilo!$F34:$DA34="A")*(Stabilo!$F$5:$DA$5='Résultats élèves'!$E$2))&gt;0,"ABSENT","PRESENT"))</f>
        <v>PRESENT</v>
      </c>
      <c r="P29" s="123" t="str">
        <f>IF(P28="","",IF(SUMPRODUCT((Stabilo!$F34:$DA34="A")*(Stabilo!$F$5:$DA$5='Résultats élèves'!$F$2))&gt;0,"ABSENT","PRESENT"))</f>
        <v>PRESENT</v>
      </c>
      <c r="Q29" s="123" t="str">
        <f>IF(Q28="","",IF(SUMPRODUCT((Stabilo!$F34:$DA34="A")*(Stabilo!$F$5:$DA$5='Résultats élèves'!$G$2))&gt;0,"ABSENT","PRESENT"))</f>
        <v>PRESENT</v>
      </c>
      <c r="R29" s="123" t="str">
        <f>IF(R28="","",IF(SUMPRODUCT((Stabilo!$F34:$DA34="A")*(Stabilo!$F$5:$DA$5='Résultats élèves'!$H$2))&gt;0,"ABSENT","PRESENT"))</f>
        <v>PRESENT</v>
      </c>
      <c r="S29" s="123" t="str">
        <f>IF(S28="","",IF(SUMPRODUCT((Stabilo!$F34:$DA34="A")*(Stabilo!$F$5:$DA$5='Résultats élèves'!$I$2))&gt;0,"ABSENT","PRESENT"))</f>
        <v>PRESENT</v>
      </c>
      <c r="T29" s="123" t="str">
        <f>IF(T28="","",IF(SUMPRODUCT((Stabilo!$F34:$DA34="A")*(Stabilo!$F$5:$DA$5='Résultats élèves'!$J$2))&gt;0,"ABSENT","PRESENT"))</f>
        <v>PRESENT</v>
      </c>
      <c r="U29" s="123" t="str">
        <f>IF(U28="","",IF(SUMPRODUCT((Stabilo!$F34:$DA34="A")*(Stabilo!$F$5:$DA$5='Résultats élèves'!$K$2))&gt;0,"ABSENT","PRESENT"))</f>
        <v/>
      </c>
      <c r="V29" s="123" t="str">
        <f>IF(V28="","",IF(SUMPRODUCT((Stabilo!$F34:$DA34="A")*(Stabilo!$F$5:$DA$5='Résultats élèves'!$L$2))&gt;0,"ABSENT","PRESENT"))</f>
        <v/>
      </c>
      <c r="W29" s="123" t="str">
        <f>IF(W28="","",IF(SUMPRODUCT((Stabilo!$F34:$DA34="A")*(Stabilo!$F$5:$DA$5='Résultats élèves'!$M$2))&gt;0,"ABSENT","PRESENT"))</f>
        <v/>
      </c>
      <c r="X29" s="119" t="str">
        <f t="shared" si="10"/>
        <v/>
      </c>
      <c r="Y29" s="211" t="str">
        <f>IF(X29="PRESENT",IF(N29="PRESENT",SUMPRODUCT((Stabilo!$F34:$DA34=1)*(Stabilo!$F$5:$DA$5='Résultats élèves'!$D$2)),"A"),"A")</f>
        <v>A</v>
      </c>
      <c r="Z29" s="211" t="str">
        <f>IF(X29="PRESENT",IF(O29="PRESENT",SUMPRODUCT((Stabilo!$F34:$DA34=1)*(Stabilo!$F$5:$DA$5='Résultats élèves'!$E$2)),"A"),"A")</f>
        <v>A</v>
      </c>
      <c r="AA29" s="211" t="str">
        <f>IF(X29="PRESENT",IF(P29="PRESENT",SUMPRODUCT((Stabilo!$F34:$DA34=1)*(Stabilo!$F$5:$DA$5='Résultats élèves'!$F$2)),"A"),"A")</f>
        <v>A</v>
      </c>
      <c r="AB29" s="211" t="str">
        <f>IF(X29="PRESENT",IF(Q29="PRESENT",SUMPRODUCT((Stabilo!$F34:$DA34=1)*(Stabilo!$F$5:$DA$5='Résultats élèves'!$G$2)),"A"),"A")</f>
        <v>A</v>
      </c>
      <c r="AC29" s="211" t="str">
        <f>IF(X29="PRESENT",IF(R29="PRESENT",SUMPRODUCT((Stabilo!$F34:$DA34=1)*(Stabilo!$F$5:$DA$5='Résultats élèves'!$H$2)),"A"),"A")</f>
        <v>A</v>
      </c>
      <c r="AD29" s="211" t="str">
        <f>IF(X29="PRESENT",IF(S29="PRESENT",SUMPRODUCT((Stabilo!$F34:$DA34=1)*(Stabilo!$F$5:$DA$5='Résultats élèves'!$I$2)),"A"),"A")</f>
        <v>A</v>
      </c>
      <c r="AE29" s="211" t="str">
        <f>IF(X29="PRESENT",IF(T29="PRESENT",SUMPRODUCT((Stabilo!$F34:$DA34=1)*(Stabilo!$F$5:$DA$5='Résultats élèves'!$J$2)),"A"),"A")</f>
        <v>A</v>
      </c>
      <c r="AF29" s="211" t="str">
        <f>IF(X29="PRESENT",IF(U29="PRESENT",SUMPRODUCT((Stabilo!$F34:$DA34=1)*(Stabilo!$F$5:$DA$5='Résultats élèves'!$K$2)),"A"),"A")</f>
        <v>A</v>
      </c>
      <c r="AG29" s="211" t="str">
        <f>IF(X29="PRESENT",IF(V29="PRESENT",SUMPRODUCT((Stabilo!$F34:$DA34=1)*(Stabilo!$F$5:$DA$5='Résultats élèves'!$L$2)),"A"),"A")</f>
        <v>A</v>
      </c>
      <c r="AH29" s="211" t="str">
        <f>IF(X29="PRESENT",IF(W29="PRESENT",SUMPRODUCT((Stabilo!$F34:$DA34=1)*(Stabilo!$F$5:$DA$5='Résultats élèves'!$M$2)),"A"),"A")</f>
        <v>A</v>
      </c>
      <c r="AI29" s="210">
        <f>SUMPRODUCT((Stabilo!$F$5:$DA$5=1)*(Stabilo!F34:DA34&lt;&gt;""))</f>
        <v>0</v>
      </c>
      <c r="AJ29" s="210">
        <f>SUMPRODUCT((Stabilo!$F$5:$DA$5=2)*(Stabilo!F34:DA34&lt;&gt;""))</f>
        <v>0</v>
      </c>
      <c r="AK29" s="210">
        <f>SUMPRODUCT((Stabilo!$F$5:$DA$5=3)*(Stabilo!F34:DA34&lt;&gt;""))</f>
        <v>0</v>
      </c>
      <c r="AL29" s="210">
        <f>SUMPRODUCT((Stabilo!$F$5:$DA$5=4)*(Stabilo!F34:DA34&lt;&gt;""))</f>
        <v>0</v>
      </c>
      <c r="AM29" s="210">
        <f>SUMPRODUCT((Stabilo!$F$5:$DA$5=5)*(Stabilo!F34:DA34&lt;&gt;""))</f>
        <v>0</v>
      </c>
      <c r="AN29" s="210">
        <f>SUMPRODUCT((Stabilo!$F$5:$DA$5=6)*(Stabilo!F34:DA34&lt;&gt;""))</f>
        <v>0</v>
      </c>
      <c r="AO29" s="210">
        <f>SUMPRODUCT((Stabilo!$F$5:$DA$5=7)*(Stabilo!F34:DA34&lt;&gt;""))</f>
        <v>0</v>
      </c>
      <c r="AP29" s="210">
        <f>SUMPRODUCT((Stabilo!$F$5:$DA$5=8)*(Stabilo!F34:DA34&lt;&gt;""))</f>
        <v>0</v>
      </c>
      <c r="AQ29" s="210">
        <f>SUMPRODUCT((Stabilo!$F$5:$DA$5=9)*(Stabilo!F34:DA34&lt;&gt;""))</f>
        <v>0</v>
      </c>
      <c r="AR29" s="210">
        <f>SUMPRODUCT((Stabilo!$F$5:$DA$5=10)*(Stabilo!F34:DA34&lt;&gt;""))</f>
        <v>0</v>
      </c>
      <c r="HM29" s="5"/>
    </row>
    <row r="30" spans="2:221" s="6" customFormat="1" ht="15" customHeight="1" x14ac:dyDescent="0.2">
      <c r="B30" s="96">
        <v>27</v>
      </c>
      <c r="C30" s="97" t="str">
        <f>IF(Accueil!F39="","",Accueil!F39)</f>
        <v/>
      </c>
      <c r="D30" s="202" t="str">
        <f t="shared" si="0"/>
        <v/>
      </c>
      <c r="E30" s="202" t="str">
        <f t="shared" si="1"/>
        <v/>
      </c>
      <c r="F30" s="202" t="str">
        <f t="shared" si="2"/>
        <v/>
      </c>
      <c r="G30" s="202" t="str">
        <f t="shared" si="3"/>
        <v/>
      </c>
      <c r="H30" s="202" t="str">
        <f t="shared" si="4"/>
        <v/>
      </c>
      <c r="I30" s="202" t="str">
        <f t="shared" si="5"/>
        <v/>
      </c>
      <c r="J30" s="202" t="str">
        <f t="shared" si="6"/>
        <v/>
      </c>
      <c r="K30" s="202" t="str">
        <f t="shared" si="7"/>
        <v/>
      </c>
      <c r="L30" s="202" t="str">
        <f t="shared" si="8"/>
        <v/>
      </c>
      <c r="M30" s="202" t="str">
        <f t="shared" si="9"/>
        <v/>
      </c>
      <c r="N30" s="123" t="str">
        <f>IF(N29="","",IF(SUMPRODUCT((Stabilo!$F35:$DA35="A")*(Stabilo!$F$5:$DA$5='Résultats élèves'!$D$2))&gt;0,"ABSENT","PRESENT"))</f>
        <v>PRESENT</v>
      </c>
      <c r="O30" s="123" t="str">
        <f>IF(O29="","",IF(SUMPRODUCT((Stabilo!$F35:$DA35="A")*(Stabilo!$F$5:$DA$5='Résultats élèves'!$E$2))&gt;0,"ABSENT","PRESENT"))</f>
        <v>PRESENT</v>
      </c>
      <c r="P30" s="123" t="str">
        <f>IF(P29="","",IF(SUMPRODUCT((Stabilo!$F35:$DA35="A")*(Stabilo!$F$5:$DA$5='Résultats élèves'!$F$2))&gt;0,"ABSENT","PRESENT"))</f>
        <v>PRESENT</v>
      </c>
      <c r="Q30" s="123" t="str">
        <f>IF(Q29="","",IF(SUMPRODUCT((Stabilo!$F35:$DA35="A")*(Stabilo!$F$5:$DA$5='Résultats élèves'!$G$2))&gt;0,"ABSENT","PRESENT"))</f>
        <v>PRESENT</v>
      </c>
      <c r="R30" s="123" t="str">
        <f>IF(R29="","",IF(SUMPRODUCT((Stabilo!$F35:$DA35="A")*(Stabilo!$F$5:$DA$5='Résultats élèves'!$H$2))&gt;0,"ABSENT","PRESENT"))</f>
        <v>PRESENT</v>
      </c>
      <c r="S30" s="123" t="str">
        <f>IF(S29="","",IF(SUMPRODUCT((Stabilo!$F35:$DA35="A")*(Stabilo!$F$5:$DA$5='Résultats élèves'!$I$2))&gt;0,"ABSENT","PRESENT"))</f>
        <v>PRESENT</v>
      </c>
      <c r="T30" s="123" t="str">
        <f>IF(T29="","",IF(SUMPRODUCT((Stabilo!$F35:$DA35="A")*(Stabilo!$F$5:$DA$5='Résultats élèves'!$J$2))&gt;0,"ABSENT","PRESENT"))</f>
        <v>PRESENT</v>
      </c>
      <c r="U30" s="123" t="str">
        <f>IF(U29="","",IF(SUMPRODUCT((Stabilo!$F35:$DA35="A")*(Stabilo!$F$5:$DA$5='Résultats élèves'!$K$2))&gt;0,"ABSENT","PRESENT"))</f>
        <v/>
      </c>
      <c r="V30" s="123" t="str">
        <f>IF(V29="","",IF(SUMPRODUCT((Stabilo!$F35:$DA35="A")*(Stabilo!$F$5:$DA$5='Résultats élèves'!$L$2))&gt;0,"ABSENT","PRESENT"))</f>
        <v/>
      </c>
      <c r="W30" s="123" t="str">
        <f>IF(W29="","",IF(SUMPRODUCT((Stabilo!$F35:$DA35="A")*(Stabilo!$F$5:$DA$5='Résultats élèves'!$M$2))&gt;0,"ABSENT","PRESENT"))</f>
        <v/>
      </c>
      <c r="X30" s="119" t="str">
        <f t="shared" si="10"/>
        <v/>
      </c>
      <c r="Y30" s="211" t="str">
        <f>IF(X30="PRESENT",IF(N30="PRESENT",SUMPRODUCT((Stabilo!$F35:$DA35=1)*(Stabilo!$F$5:$DA$5='Résultats élèves'!$D$2)),"A"),"A")</f>
        <v>A</v>
      </c>
      <c r="Z30" s="211" t="str">
        <f>IF(X30="PRESENT",IF(O30="PRESENT",SUMPRODUCT((Stabilo!$F35:$DA35=1)*(Stabilo!$F$5:$DA$5='Résultats élèves'!$E$2)),"A"),"A")</f>
        <v>A</v>
      </c>
      <c r="AA30" s="211" t="str">
        <f>IF(X30="PRESENT",IF(P30="PRESENT",SUMPRODUCT((Stabilo!$F35:$DA35=1)*(Stabilo!$F$5:$DA$5='Résultats élèves'!$F$2)),"A"),"A")</f>
        <v>A</v>
      </c>
      <c r="AB30" s="211" t="str">
        <f>IF(X30="PRESENT",IF(Q30="PRESENT",SUMPRODUCT((Stabilo!$F35:$DA35=1)*(Stabilo!$F$5:$DA$5='Résultats élèves'!$G$2)),"A"),"A")</f>
        <v>A</v>
      </c>
      <c r="AC30" s="211" t="str">
        <f>IF(X30="PRESENT",IF(R30="PRESENT",SUMPRODUCT((Stabilo!$F35:$DA35=1)*(Stabilo!$F$5:$DA$5='Résultats élèves'!$H$2)),"A"),"A")</f>
        <v>A</v>
      </c>
      <c r="AD30" s="211" t="str">
        <f>IF(X30="PRESENT",IF(S30="PRESENT",SUMPRODUCT((Stabilo!$F35:$DA35=1)*(Stabilo!$F$5:$DA$5='Résultats élèves'!$I$2)),"A"),"A")</f>
        <v>A</v>
      </c>
      <c r="AE30" s="211" t="str">
        <f>IF(X30="PRESENT",IF(T30="PRESENT",SUMPRODUCT((Stabilo!$F35:$DA35=1)*(Stabilo!$F$5:$DA$5='Résultats élèves'!$J$2)),"A"),"A")</f>
        <v>A</v>
      </c>
      <c r="AF30" s="211" t="str">
        <f>IF(X30="PRESENT",IF(U30="PRESENT",SUMPRODUCT((Stabilo!$F35:$DA35=1)*(Stabilo!$F$5:$DA$5='Résultats élèves'!$K$2)),"A"),"A")</f>
        <v>A</v>
      </c>
      <c r="AG30" s="211" t="str">
        <f>IF(X30="PRESENT",IF(V30="PRESENT",SUMPRODUCT((Stabilo!$F35:$DA35=1)*(Stabilo!$F$5:$DA$5='Résultats élèves'!$L$2)),"A"),"A")</f>
        <v>A</v>
      </c>
      <c r="AH30" s="211" t="str">
        <f>IF(X30="PRESENT",IF(W30="PRESENT",SUMPRODUCT((Stabilo!$F35:$DA35=1)*(Stabilo!$F$5:$DA$5='Résultats élèves'!$M$2)),"A"),"A")</f>
        <v>A</v>
      </c>
      <c r="AI30" s="210">
        <f>SUMPRODUCT((Stabilo!$F$5:$DA$5=1)*(Stabilo!F35:DA35&lt;&gt;""))</f>
        <v>0</v>
      </c>
      <c r="AJ30" s="210">
        <f>SUMPRODUCT((Stabilo!$F$5:$DA$5=2)*(Stabilo!F35:DA35&lt;&gt;""))</f>
        <v>0</v>
      </c>
      <c r="AK30" s="210">
        <f>SUMPRODUCT((Stabilo!$F$5:$DA$5=3)*(Stabilo!F35:DA35&lt;&gt;""))</f>
        <v>0</v>
      </c>
      <c r="AL30" s="210">
        <f>SUMPRODUCT((Stabilo!$F$5:$DA$5=4)*(Stabilo!F35:DA35&lt;&gt;""))</f>
        <v>0</v>
      </c>
      <c r="AM30" s="210">
        <f>SUMPRODUCT((Stabilo!$F$5:$DA$5=5)*(Stabilo!F35:DA35&lt;&gt;""))</f>
        <v>0</v>
      </c>
      <c r="AN30" s="210">
        <f>SUMPRODUCT((Stabilo!$F$5:$DA$5=6)*(Stabilo!F35:DA35&lt;&gt;""))</f>
        <v>0</v>
      </c>
      <c r="AO30" s="210">
        <f>SUMPRODUCT((Stabilo!$F$5:$DA$5=7)*(Stabilo!F35:DA35&lt;&gt;""))</f>
        <v>0</v>
      </c>
      <c r="AP30" s="210">
        <f>SUMPRODUCT((Stabilo!$F$5:$DA$5=8)*(Stabilo!F35:DA35&lt;&gt;""))</f>
        <v>0</v>
      </c>
      <c r="AQ30" s="210">
        <f>SUMPRODUCT((Stabilo!$F$5:$DA$5=9)*(Stabilo!F35:DA35&lt;&gt;""))</f>
        <v>0</v>
      </c>
      <c r="AR30" s="210">
        <f>SUMPRODUCT((Stabilo!$F$5:$DA$5=10)*(Stabilo!F35:DA35&lt;&gt;""))</f>
        <v>0</v>
      </c>
      <c r="HM30" s="5"/>
    </row>
    <row r="31" spans="2:221" s="6" customFormat="1" ht="15" customHeight="1" x14ac:dyDescent="0.2">
      <c r="B31" s="96">
        <v>28</v>
      </c>
      <c r="C31" s="97" t="str">
        <f>IF(Accueil!F40="","",Accueil!F40)</f>
        <v/>
      </c>
      <c r="D31" s="202" t="str">
        <f t="shared" si="0"/>
        <v/>
      </c>
      <c r="E31" s="202" t="str">
        <f t="shared" si="1"/>
        <v/>
      </c>
      <c r="F31" s="202" t="str">
        <f t="shared" si="2"/>
        <v/>
      </c>
      <c r="G31" s="202" t="str">
        <f t="shared" si="3"/>
        <v/>
      </c>
      <c r="H31" s="202" t="str">
        <f t="shared" si="4"/>
        <v/>
      </c>
      <c r="I31" s="202" t="str">
        <f t="shared" si="5"/>
        <v/>
      </c>
      <c r="J31" s="202" t="str">
        <f t="shared" si="6"/>
        <v/>
      </c>
      <c r="K31" s="202" t="str">
        <f t="shared" si="7"/>
        <v/>
      </c>
      <c r="L31" s="202" t="str">
        <f t="shared" si="8"/>
        <v/>
      </c>
      <c r="M31" s="202" t="str">
        <f t="shared" si="9"/>
        <v/>
      </c>
      <c r="N31" s="123" t="str">
        <f>IF(N30="","",IF(SUMPRODUCT((Stabilo!$F36:$DA36="A")*(Stabilo!$F$5:$DA$5='Résultats élèves'!$D$2))&gt;0,"ABSENT","PRESENT"))</f>
        <v>PRESENT</v>
      </c>
      <c r="O31" s="123" t="str">
        <f>IF(O30="","",IF(SUMPRODUCT((Stabilo!$F36:$DA36="A")*(Stabilo!$F$5:$DA$5='Résultats élèves'!$E$2))&gt;0,"ABSENT","PRESENT"))</f>
        <v>PRESENT</v>
      </c>
      <c r="P31" s="123" t="str">
        <f>IF(P30="","",IF(SUMPRODUCT((Stabilo!$F36:$DA36="A")*(Stabilo!$F$5:$DA$5='Résultats élèves'!$F$2))&gt;0,"ABSENT","PRESENT"))</f>
        <v>PRESENT</v>
      </c>
      <c r="Q31" s="123" t="str">
        <f>IF(Q30="","",IF(SUMPRODUCT((Stabilo!$F36:$DA36="A")*(Stabilo!$F$5:$DA$5='Résultats élèves'!$G$2))&gt;0,"ABSENT","PRESENT"))</f>
        <v>PRESENT</v>
      </c>
      <c r="R31" s="123" t="str">
        <f>IF(R30="","",IF(SUMPRODUCT((Stabilo!$F36:$DA36="A")*(Stabilo!$F$5:$DA$5='Résultats élèves'!$H$2))&gt;0,"ABSENT","PRESENT"))</f>
        <v>PRESENT</v>
      </c>
      <c r="S31" s="123" t="str">
        <f>IF(S30="","",IF(SUMPRODUCT((Stabilo!$F36:$DA36="A")*(Stabilo!$F$5:$DA$5='Résultats élèves'!$I$2))&gt;0,"ABSENT","PRESENT"))</f>
        <v>PRESENT</v>
      </c>
      <c r="T31" s="123" t="str">
        <f>IF(T30="","",IF(SUMPRODUCT((Stabilo!$F36:$DA36="A")*(Stabilo!$F$5:$DA$5='Résultats élèves'!$J$2))&gt;0,"ABSENT","PRESENT"))</f>
        <v>PRESENT</v>
      </c>
      <c r="U31" s="123" t="str">
        <f>IF(U30="","",IF(SUMPRODUCT((Stabilo!$F36:$DA36="A")*(Stabilo!$F$5:$DA$5='Résultats élèves'!$K$2))&gt;0,"ABSENT","PRESENT"))</f>
        <v/>
      </c>
      <c r="V31" s="123" t="str">
        <f>IF(V30="","",IF(SUMPRODUCT((Stabilo!$F36:$DA36="A")*(Stabilo!$F$5:$DA$5='Résultats élèves'!$L$2))&gt;0,"ABSENT","PRESENT"))</f>
        <v/>
      </c>
      <c r="W31" s="123" t="str">
        <f>IF(W30="","",IF(SUMPRODUCT((Stabilo!$F36:$DA36="A")*(Stabilo!$F$5:$DA$5='Résultats élèves'!$M$2))&gt;0,"ABSENT","PRESENT"))</f>
        <v/>
      </c>
      <c r="X31" s="119" t="str">
        <f t="shared" si="10"/>
        <v/>
      </c>
      <c r="Y31" s="211" t="str">
        <f>IF(X31="PRESENT",IF(N31="PRESENT",SUMPRODUCT((Stabilo!$F36:$DA36=1)*(Stabilo!$F$5:$DA$5='Résultats élèves'!$D$2)),"A"),"A")</f>
        <v>A</v>
      </c>
      <c r="Z31" s="211" t="str">
        <f>IF(X31="PRESENT",IF(O31="PRESENT",SUMPRODUCT((Stabilo!$F36:$DA36=1)*(Stabilo!$F$5:$DA$5='Résultats élèves'!$E$2)),"A"),"A")</f>
        <v>A</v>
      </c>
      <c r="AA31" s="211" t="str">
        <f>IF(X31="PRESENT",IF(P31="PRESENT",SUMPRODUCT((Stabilo!$F36:$DA36=1)*(Stabilo!$F$5:$DA$5='Résultats élèves'!$F$2)),"A"),"A")</f>
        <v>A</v>
      </c>
      <c r="AB31" s="211" t="str">
        <f>IF(X31="PRESENT",IF(Q31="PRESENT",SUMPRODUCT((Stabilo!$F36:$DA36=1)*(Stabilo!$F$5:$DA$5='Résultats élèves'!$G$2)),"A"),"A")</f>
        <v>A</v>
      </c>
      <c r="AC31" s="211" t="str">
        <f>IF(X31="PRESENT",IF(R31="PRESENT",SUMPRODUCT((Stabilo!$F36:$DA36=1)*(Stabilo!$F$5:$DA$5='Résultats élèves'!$H$2)),"A"),"A")</f>
        <v>A</v>
      </c>
      <c r="AD31" s="211" t="str">
        <f>IF(X31="PRESENT",IF(S31="PRESENT",SUMPRODUCT((Stabilo!$F36:$DA36=1)*(Stabilo!$F$5:$DA$5='Résultats élèves'!$I$2)),"A"),"A")</f>
        <v>A</v>
      </c>
      <c r="AE31" s="211" t="str">
        <f>IF(X31="PRESENT",IF(T31="PRESENT",SUMPRODUCT((Stabilo!$F36:$DA36=1)*(Stabilo!$F$5:$DA$5='Résultats élèves'!$J$2)),"A"),"A")</f>
        <v>A</v>
      </c>
      <c r="AF31" s="211" t="str">
        <f>IF(X31="PRESENT",IF(U31="PRESENT",SUMPRODUCT((Stabilo!$F36:$DA36=1)*(Stabilo!$F$5:$DA$5='Résultats élèves'!$K$2)),"A"),"A")</f>
        <v>A</v>
      </c>
      <c r="AG31" s="211" t="str">
        <f>IF(X31="PRESENT",IF(V31="PRESENT",SUMPRODUCT((Stabilo!$F36:$DA36=1)*(Stabilo!$F$5:$DA$5='Résultats élèves'!$L$2)),"A"),"A")</f>
        <v>A</v>
      </c>
      <c r="AH31" s="211" t="str">
        <f>IF(X31="PRESENT",IF(W31="PRESENT",SUMPRODUCT((Stabilo!$F36:$DA36=1)*(Stabilo!$F$5:$DA$5='Résultats élèves'!$M$2)),"A"),"A")</f>
        <v>A</v>
      </c>
      <c r="AI31" s="210">
        <f>SUMPRODUCT((Stabilo!$F$5:$DA$5=1)*(Stabilo!F36:DA36&lt;&gt;""))</f>
        <v>0</v>
      </c>
      <c r="AJ31" s="210">
        <f>SUMPRODUCT((Stabilo!$F$5:$DA$5=2)*(Stabilo!F36:DA36&lt;&gt;""))</f>
        <v>0</v>
      </c>
      <c r="AK31" s="210">
        <f>SUMPRODUCT((Stabilo!$F$5:$DA$5=3)*(Stabilo!F36:DA36&lt;&gt;""))</f>
        <v>0</v>
      </c>
      <c r="AL31" s="210">
        <f>SUMPRODUCT((Stabilo!$F$5:$DA$5=4)*(Stabilo!F36:DA36&lt;&gt;""))</f>
        <v>0</v>
      </c>
      <c r="AM31" s="210">
        <f>SUMPRODUCT((Stabilo!$F$5:$DA$5=5)*(Stabilo!F36:DA36&lt;&gt;""))</f>
        <v>0</v>
      </c>
      <c r="AN31" s="210">
        <f>SUMPRODUCT((Stabilo!$F$5:$DA$5=6)*(Stabilo!F36:DA36&lt;&gt;""))</f>
        <v>0</v>
      </c>
      <c r="AO31" s="210">
        <f>SUMPRODUCT((Stabilo!$F$5:$DA$5=7)*(Stabilo!F36:DA36&lt;&gt;""))</f>
        <v>0</v>
      </c>
      <c r="AP31" s="210">
        <f>SUMPRODUCT((Stabilo!$F$5:$DA$5=8)*(Stabilo!F36:DA36&lt;&gt;""))</f>
        <v>0</v>
      </c>
      <c r="AQ31" s="210">
        <f>SUMPRODUCT((Stabilo!$F$5:$DA$5=9)*(Stabilo!F36:DA36&lt;&gt;""))</f>
        <v>0</v>
      </c>
      <c r="AR31" s="210">
        <f>SUMPRODUCT((Stabilo!$F$5:$DA$5=10)*(Stabilo!F36:DA36&lt;&gt;""))</f>
        <v>0</v>
      </c>
      <c r="HM31" s="5"/>
    </row>
    <row r="32" spans="2:221" s="6" customFormat="1" ht="15" customHeight="1" x14ac:dyDescent="0.2">
      <c r="B32" s="96">
        <v>29</v>
      </c>
      <c r="C32" s="97" t="str">
        <f>IF(Accueil!F41="","",Accueil!F41)</f>
        <v/>
      </c>
      <c r="D32" s="202" t="str">
        <f t="shared" si="0"/>
        <v/>
      </c>
      <c r="E32" s="202" t="str">
        <f t="shared" si="1"/>
        <v/>
      </c>
      <c r="F32" s="202" t="str">
        <f t="shared" si="2"/>
        <v/>
      </c>
      <c r="G32" s="202" t="str">
        <f t="shared" si="3"/>
        <v/>
      </c>
      <c r="H32" s="202" t="str">
        <f t="shared" si="4"/>
        <v/>
      </c>
      <c r="I32" s="202" t="str">
        <f t="shared" si="5"/>
        <v/>
      </c>
      <c r="J32" s="202" t="str">
        <f t="shared" si="6"/>
        <v/>
      </c>
      <c r="K32" s="202" t="str">
        <f t="shared" si="7"/>
        <v/>
      </c>
      <c r="L32" s="202" t="str">
        <f t="shared" si="8"/>
        <v/>
      </c>
      <c r="M32" s="202" t="str">
        <f t="shared" si="9"/>
        <v/>
      </c>
      <c r="N32" s="123" t="str">
        <f>IF(N31="","",IF(SUMPRODUCT((Stabilo!$F37:$DA37="A")*(Stabilo!$F$5:$DA$5='Résultats élèves'!$D$2))&gt;0,"ABSENT","PRESENT"))</f>
        <v>PRESENT</v>
      </c>
      <c r="O32" s="123" t="str">
        <f>IF(O31="","",IF(SUMPRODUCT((Stabilo!$F37:$DA37="A")*(Stabilo!$F$5:$DA$5='Résultats élèves'!$E$2))&gt;0,"ABSENT","PRESENT"))</f>
        <v>PRESENT</v>
      </c>
      <c r="P32" s="123" t="str">
        <f>IF(P31="","",IF(SUMPRODUCT((Stabilo!$F37:$DA37="A")*(Stabilo!$F$5:$DA$5='Résultats élèves'!$F$2))&gt;0,"ABSENT","PRESENT"))</f>
        <v>PRESENT</v>
      </c>
      <c r="Q32" s="123" t="str">
        <f>IF(Q31="","",IF(SUMPRODUCT((Stabilo!$F37:$DA37="A")*(Stabilo!$F$5:$DA$5='Résultats élèves'!$G$2))&gt;0,"ABSENT","PRESENT"))</f>
        <v>PRESENT</v>
      </c>
      <c r="R32" s="123" t="str">
        <f>IF(R31="","",IF(SUMPRODUCT((Stabilo!$F37:$DA37="A")*(Stabilo!$F$5:$DA$5='Résultats élèves'!$H$2))&gt;0,"ABSENT","PRESENT"))</f>
        <v>PRESENT</v>
      </c>
      <c r="S32" s="123" t="str">
        <f>IF(S31="","",IF(SUMPRODUCT((Stabilo!$F37:$DA37="A")*(Stabilo!$F$5:$DA$5='Résultats élèves'!$I$2))&gt;0,"ABSENT","PRESENT"))</f>
        <v>PRESENT</v>
      </c>
      <c r="T32" s="123" t="str">
        <f>IF(T31="","",IF(SUMPRODUCT((Stabilo!$F37:$DA37="A")*(Stabilo!$F$5:$DA$5='Résultats élèves'!$J$2))&gt;0,"ABSENT","PRESENT"))</f>
        <v>PRESENT</v>
      </c>
      <c r="U32" s="123" t="str">
        <f>IF(U31="","",IF(SUMPRODUCT((Stabilo!$F37:$DA37="A")*(Stabilo!$F$5:$DA$5='Résultats élèves'!$K$2))&gt;0,"ABSENT","PRESENT"))</f>
        <v/>
      </c>
      <c r="V32" s="123" t="str">
        <f>IF(V31="","",IF(SUMPRODUCT((Stabilo!$F37:$DA37="A")*(Stabilo!$F$5:$DA$5='Résultats élèves'!$L$2))&gt;0,"ABSENT","PRESENT"))</f>
        <v/>
      </c>
      <c r="W32" s="123" t="str">
        <f>IF(W31="","",IF(SUMPRODUCT((Stabilo!$F37:$DA37="A")*(Stabilo!$F$5:$DA$5='Résultats élèves'!$M$2))&gt;0,"ABSENT","PRESENT"))</f>
        <v/>
      </c>
      <c r="X32" s="119" t="str">
        <f t="shared" si="10"/>
        <v/>
      </c>
      <c r="Y32" s="211" t="str">
        <f>IF(X32="PRESENT",IF(N32="PRESENT",SUMPRODUCT((Stabilo!$F37:$DA37=1)*(Stabilo!$F$5:$DA$5='Résultats élèves'!$D$2)),"A"),"A")</f>
        <v>A</v>
      </c>
      <c r="Z32" s="211" t="str">
        <f>IF(X32="PRESENT",IF(O32="PRESENT",SUMPRODUCT((Stabilo!$F37:$DA37=1)*(Stabilo!$F$5:$DA$5='Résultats élèves'!$E$2)),"A"),"A")</f>
        <v>A</v>
      </c>
      <c r="AA32" s="211" t="str">
        <f>IF(X32="PRESENT",IF(P32="PRESENT",SUMPRODUCT((Stabilo!$F37:$DA37=1)*(Stabilo!$F$5:$DA$5='Résultats élèves'!$F$2)),"A"),"A")</f>
        <v>A</v>
      </c>
      <c r="AB32" s="211" t="str">
        <f>IF(X32="PRESENT",IF(Q32="PRESENT",SUMPRODUCT((Stabilo!$F37:$DA37=1)*(Stabilo!$F$5:$DA$5='Résultats élèves'!$G$2)),"A"),"A")</f>
        <v>A</v>
      </c>
      <c r="AC32" s="211" t="str">
        <f>IF(X32="PRESENT",IF(R32="PRESENT",SUMPRODUCT((Stabilo!$F37:$DA37=1)*(Stabilo!$F$5:$DA$5='Résultats élèves'!$H$2)),"A"),"A")</f>
        <v>A</v>
      </c>
      <c r="AD32" s="211" t="str">
        <f>IF(X32="PRESENT",IF(S32="PRESENT",SUMPRODUCT((Stabilo!$F37:$DA37=1)*(Stabilo!$F$5:$DA$5='Résultats élèves'!$I$2)),"A"),"A")</f>
        <v>A</v>
      </c>
      <c r="AE32" s="211" t="str">
        <f>IF(X32="PRESENT",IF(T32="PRESENT",SUMPRODUCT((Stabilo!$F37:$DA37=1)*(Stabilo!$F$5:$DA$5='Résultats élèves'!$J$2)),"A"),"A")</f>
        <v>A</v>
      </c>
      <c r="AF32" s="211" t="str">
        <f>IF(X32="PRESENT",IF(U32="PRESENT",SUMPRODUCT((Stabilo!$F37:$DA37=1)*(Stabilo!$F$5:$DA$5='Résultats élèves'!$K$2)),"A"),"A")</f>
        <v>A</v>
      </c>
      <c r="AG32" s="211" t="str">
        <f>IF(X32="PRESENT",IF(V32="PRESENT",SUMPRODUCT((Stabilo!$F37:$DA37=1)*(Stabilo!$F$5:$DA$5='Résultats élèves'!$L$2)),"A"),"A")</f>
        <v>A</v>
      </c>
      <c r="AH32" s="211" t="str">
        <f>IF(X32="PRESENT",IF(W32="PRESENT",SUMPRODUCT((Stabilo!$F37:$DA37=1)*(Stabilo!$F$5:$DA$5='Résultats élèves'!$M$2)),"A"),"A")</f>
        <v>A</v>
      </c>
      <c r="AI32" s="210">
        <f>SUMPRODUCT((Stabilo!$F$5:$DA$5=1)*(Stabilo!F37:DA37&lt;&gt;""))</f>
        <v>0</v>
      </c>
      <c r="AJ32" s="210">
        <f>SUMPRODUCT((Stabilo!$F$5:$DA$5=2)*(Stabilo!F37:DA37&lt;&gt;""))</f>
        <v>0</v>
      </c>
      <c r="AK32" s="210">
        <f>SUMPRODUCT((Stabilo!$F$5:$DA$5=3)*(Stabilo!F37:DA37&lt;&gt;""))</f>
        <v>0</v>
      </c>
      <c r="AL32" s="210">
        <f>SUMPRODUCT((Stabilo!$F$5:$DA$5=4)*(Stabilo!F37:DA37&lt;&gt;""))</f>
        <v>0</v>
      </c>
      <c r="AM32" s="210">
        <f>SUMPRODUCT((Stabilo!$F$5:$DA$5=5)*(Stabilo!F37:DA37&lt;&gt;""))</f>
        <v>0</v>
      </c>
      <c r="AN32" s="210">
        <f>SUMPRODUCT((Stabilo!$F$5:$DA$5=6)*(Stabilo!F37:DA37&lt;&gt;""))</f>
        <v>0</v>
      </c>
      <c r="AO32" s="210">
        <f>SUMPRODUCT((Stabilo!$F$5:$DA$5=7)*(Stabilo!F37:DA37&lt;&gt;""))</f>
        <v>0</v>
      </c>
      <c r="AP32" s="210">
        <f>SUMPRODUCT((Stabilo!$F$5:$DA$5=8)*(Stabilo!F37:DA37&lt;&gt;""))</f>
        <v>0</v>
      </c>
      <c r="AQ32" s="210">
        <f>SUMPRODUCT((Stabilo!$F$5:$DA$5=9)*(Stabilo!F37:DA37&lt;&gt;""))</f>
        <v>0</v>
      </c>
      <c r="AR32" s="210">
        <f>SUMPRODUCT((Stabilo!$F$5:$DA$5=10)*(Stabilo!F37:DA37&lt;&gt;""))</f>
        <v>0</v>
      </c>
      <c r="HM32" s="5"/>
    </row>
    <row r="33" spans="2:221" s="6" customFormat="1" ht="15" customHeight="1" x14ac:dyDescent="0.2">
      <c r="B33" s="96">
        <v>30</v>
      </c>
      <c r="C33" s="97" t="str">
        <f>IF(Accueil!F42="","",Accueil!F42)</f>
        <v/>
      </c>
      <c r="D33" s="202" t="str">
        <f t="shared" si="0"/>
        <v/>
      </c>
      <c r="E33" s="202" t="str">
        <f t="shared" si="1"/>
        <v/>
      </c>
      <c r="F33" s="202" t="str">
        <f t="shared" si="2"/>
        <v/>
      </c>
      <c r="G33" s="202" t="str">
        <f t="shared" si="3"/>
        <v/>
      </c>
      <c r="H33" s="202" t="str">
        <f t="shared" si="4"/>
        <v/>
      </c>
      <c r="I33" s="202" t="str">
        <f t="shared" si="5"/>
        <v/>
      </c>
      <c r="J33" s="202" t="str">
        <f t="shared" si="6"/>
        <v/>
      </c>
      <c r="K33" s="202" t="str">
        <f t="shared" si="7"/>
        <v/>
      </c>
      <c r="L33" s="202" t="str">
        <f t="shared" si="8"/>
        <v/>
      </c>
      <c r="M33" s="202" t="str">
        <f t="shared" si="9"/>
        <v/>
      </c>
      <c r="N33" s="123" t="str">
        <f>IF(N32="","",IF(SUMPRODUCT((Stabilo!$F38:$DA38="A")*(Stabilo!$F$5:$DA$5='Résultats élèves'!$D$2))&gt;0,"ABSENT","PRESENT"))</f>
        <v>PRESENT</v>
      </c>
      <c r="O33" s="123" t="str">
        <f>IF(O32="","",IF(SUMPRODUCT((Stabilo!$F38:$DA38="A")*(Stabilo!$F$5:$DA$5='Résultats élèves'!$E$2))&gt;0,"ABSENT","PRESENT"))</f>
        <v>PRESENT</v>
      </c>
      <c r="P33" s="123" t="str">
        <f>IF(P32="","",IF(SUMPRODUCT((Stabilo!$F38:$DA38="A")*(Stabilo!$F$5:$DA$5='Résultats élèves'!$F$2))&gt;0,"ABSENT","PRESENT"))</f>
        <v>PRESENT</v>
      </c>
      <c r="Q33" s="123" t="str">
        <f>IF(Q32="","",IF(SUMPRODUCT((Stabilo!$F38:$DA38="A")*(Stabilo!$F$5:$DA$5='Résultats élèves'!$G$2))&gt;0,"ABSENT","PRESENT"))</f>
        <v>PRESENT</v>
      </c>
      <c r="R33" s="123" t="str">
        <f>IF(R32="","",IF(SUMPRODUCT((Stabilo!$F38:$DA38="A")*(Stabilo!$F$5:$DA$5='Résultats élèves'!$H$2))&gt;0,"ABSENT","PRESENT"))</f>
        <v>PRESENT</v>
      </c>
      <c r="S33" s="123" t="str">
        <f>IF(S32="","",IF(SUMPRODUCT((Stabilo!$F38:$DA38="A")*(Stabilo!$F$5:$DA$5='Résultats élèves'!$I$2))&gt;0,"ABSENT","PRESENT"))</f>
        <v>PRESENT</v>
      </c>
      <c r="T33" s="123" t="str">
        <f>IF(T32="","",IF(SUMPRODUCT((Stabilo!$F38:$DA38="A")*(Stabilo!$F$5:$DA$5='Résultats élèves'!$J$2))&gt;0,"ABSENT","PRESENT"))</f>
        <v>PRESENT</v>
      </c>
      <c r="U33" s="123" t="str">
        <f>IF(U32="","",IF(SUMPRODUCT((Stabilo!$F38:$DA38="A")*(Stabilo!$F$5:$DA$5='Résultats élèves'!$K$2))&gt;0,"ABSENT","PRESENT"))</f>
        <v/>
      </c>
      <c r="V33" s="123" t="str">
        <f>IF(V32="","",IF(SUMPRODUCT((Stabilo!$F38:$DA38="A")*(Stabilo!$F$5:$DA$5='Résultats élèves'!$L$2))&gt;0,"ABSENT","PRESENT"))</f>
        <v/>
      </c>
      <c r="W33" s="123" t="str">
        <f>IF(W32="","",IF(SUMPRODUCT((Stabilo!$F38:$DA38="A")*(Stabilo!$F$5:$DA$5='Résultats élèves'!$M$2))&gt;0,"ABSENT","PRESENT"))</f>
        <v/>
      </c>
      <c r="X33" s="119" t="str">
        <f t="shared" si="10"/>
        <v/>
      </c>
      <c r="Y33" s="211" t="str">
        <f>IF(X33="PRESENT",IF(N33="PRESENT",SUMPRODUCT((Stabilo!$F38:$DA38=1)*(Stabilo!$F$5:$DA$5='Résultats élèves'!$D$2)),"A"),"A")</f>
        <v>A</v>
      </c>
      <c r="Z33" s="211" t="str">
        <f>IF(X33="PRESENT",IF(O33="PRESENT",SUMPRODUCT((Stabilo!$F38:$DA38=1)*(Stabilo!$F$5:$DA$5='Résultats élèves'!$E$2)),"A"),"A")</f>
        <v>A</v>
      </c>
      <c r="AA33" s="211" t="str">
        <f>IF(X33="PRESENT",IF(P33="PRESENT",SUMPRODUCT((Stabilo!$F38:$DA38=1)*(Stabilo!$F$5:$DA$5='Résultats élèves'!$F$2)),"A"),"A")</f>
        <v>A</v>
      </c>
      <c r="AB33" s="211" t="str">
        <f>IF(X33="PRESENT",IF(Q33="PRESENT",SUMPRODUCT((Stabilo!$F38:$DA38=1)*(Stabilo!$F$5:$DA$5='Résultats élèves'!$G$2)),"A"),"A")</f>
        <v>A</v>
      </c>
      <c r="AC33" s="211" t="str">
        <f>IF(X33="PRESENT",IF(R33="PRESENT",SUMPRODUCT((Stabilo!$F38:$DA38=1)*(Stabilo!$F$5:$DA$5='Résultats élèves'!$H$2)),"A"),"A")</f>
        <v>A</v>
      </c>
      <c r="AD33" s="211" t="str">
        <f>IF(X33="PRESENT",IF(S33="PRESENT",SUMPRODUCT((Stabilo!$F38:$DA38=1)*(Stabilo!$F$5:$DA$5='Résultats élèves'!$I$2)),"A"),"A")</f>
        <v>A</v>
      </c>
      <c r="AE33" s="211" t="str">
        <f>IF(X33="PRESENT",IF(T33="PRESENT",SUMPRODUCT((Stabilo!$F38:$DA38=1)*(Stabilo!$F$5:$DA$5='Résultats élèves'!$J$2)),"A"),"A")</f>
        <v>A</v>
      </c>
      <c r="AF33" s="211" t="str">
        <f>IF(X33="PRESENT",IF(U33="PRESENT",SUMPRODUCT((Stabilo!$F38:$DA38=1)*(Stabilo!$F$5:$DA$5='Résultats élèves'!$K$2)),"A"),"A")</f>
        <v>A</v>
      </c>
      <c r="AG33" s="211" t="str">
        <f>IF(X33="PRESENT",IF(V33="PRESENT",SUMPRODUCT((Stabilo!$F38:$DA38=1)*(Stabilo!$F$5:$DA$5='Résultats élèves'!$L$2)),"A"),"A")</f>
        <v>A</v>
      </c>
      <c r="AH33" s="211" t="str">
        <f>IF(X33="PRESENT",IF(W33="PRESENT",SUMPRODUCT((Stabilo!$F38:$DA38=1)*(Stabilo!$F$5:$DA$5='Résultats élèves'!$M$2)),"A"),"A")</f>
        <v>A</v>
      </c>
      <c r="AI33" s="210">
        <f>SUMPRODUCT((Stabilo!$F$5:$DA$5=1)*(Stabilo!F38:DA38&lt;&gt;""))</f>
        <v>0</v>
      </c>
      <c r="AJ33" s="210">
        <f>SUMPRODUCT((Stabilo!$F$5:$DA$5=2)*(Stabilo!F38:DA38&lt;&gt;""))</f>
        <v>0</v>
      </c>
      <c r="AK33" s="210">
        <f>SUMPRODUCT((Stabilo!$F$5:$DA$5=3)*(Stabilo!F38:DA38&lt;&gt;""))</f>
        <v>0</v>
      </c>
      <c r="AL33" s="210">
        <f>SUMPRODUCT((Stabilo!$F$5:$DA$5=4)*(Stabilo!F38:DA38&lt;&gt;""))</f>
        <v>0</v>
      </c>
      <c r="AM33" s="210">
        <f>SUMPRODUCT((Stabilo!$F$5:$DA$5=5)*(Stabilo!F38:DA38&lt;&gt;""))</f>
        <v>0</v>
      </c>
      <c r="AN33" s="210">
        <f>SUMPRODUCT((Stabilo!$F$5:$DA$5=6)*(Stabilo!F38:DA38&lt;&gt;""))</f>
        <v>0</v>
      </c>
      <c r="AO33" s="210">
        <f>SUMPRODUCT((Stabilo!$F$5:$DA$5=7)*(Stabilo!F38:DA38&lt;&gt;""))</f>
        <v>0</v>
      </c>
      <c r="AP33" s="210">
        <f>SUMPRODUCT((Stabilo!$F$5:$DA$5=8)*(Stabilo!F38:DA38&lt;&gt;""))</f>
        <v>0</v>
      </c>
      <c r="AQ33" s="210">
        <f>SUMPRODUCT((Stabilo!$F$5:$DA$5=9)*(Stabilo!F38:DA38&lt;&gt;""))</f>
        <v>0</v>
      </c>
      <c r="AR33" s="210">
        <f>SUMPRODUCT((Stabilo!$F$5:$DA$5=10)*(Stabilo!F38:DA38&lt;&gt;""))</f>
        <v>0</v>
      </c>
      <c r="HM33" s="5"/>
    </row>
    <row r="34" spans="2:221" s="6" customFormat="1" ht="15" customHeight="1" x14ac:dyDescent="0.2">
      <c r="B34" s="96">
        <v>31</v>
      </c>
      <c r="C34" s="97" t="str">
        <f>IF(Accueil!F43="","",Accueil!F43)</f>
        <v/>
      </c>
      <c r="D34" s="202" t="str">
        <f t="shared" si="0"/>
        <v/>
      </c>
      <c r="E34" s="202" t="str">
        <f t="shared" si="1"/>
        <v/>
      </c>
      <c r="F34" s="202" t="str">
        <f t="shared" si="2"/>
        <v/>
      </c>
      <c r="G34" s="202" t="str">
        <f t="shared" si="3"/>
        <v/>
      </c>
      <c r="H34" s="202" t="str">
        <f t="shared" si="4"/>
        <v/>
      </c>
      <c r="I34" s="202" t="str">
        <f t="shared" si="5"/>
        <v/>
      </c>
      <c r="J34" s="202" t="str">
        <f t="shared" si="6"/>
        <v/>
      </c>
      <c r="K34" s="202" t="str">
        <f t="shared" si="7"/>
        <v/>
      </c>
      <c r="L34" s="202" t="str">
        <f t="shared" si="8"/>
        <v/>
      </c>
      <c r="M34" s="202" t="str">
        <f t="shared" si="9"/>
        <v/>
      </c>
      <c r="N34" s="123" t="str">
        <f>IF(N33="","",IF(SUMPRODUCT((Stabilo!$F39:$DA39="A")*(Stabilo!$F$5:$DA$5='Résultats élèves'!$D$2))&gt;0,"ABSENT","PRESENT"))</f>
        <v>PRESENT</v>
      </c>
      <c r="O34" s="123" t="str">
        <f>IF(O33="","",IF(SUMPRODUCT((Stabilo!$F39:$DA39="A")*(Stabilo!$F$5:$DA$5='Résultats élèves'!$E$2))&gt;0,"ABSENT","PRESENT"))</f>
        <v>PRESENT</v>
      </c>
      <c r="P34" s="123" t="str">
        <f>IF(P33="","",IF(SUMPRODUCT((Stabilo!$F39:$DA39="A")*(Stabilo!$F$5:$DA$5='Résultats élèves'!$F$2))&gt;0,"ABSENT","PRESENT"))</f>
        <v>PRESENT</v>
      </c>
      <c r="Q34" s="123" t="str">
        <f>IF(Q33="","",IF(SUMPRODUCT((Stabilo!$F39:$DA39="A")*(Stabilo!$F$5:$DA$5='Résultats élèves'!$G$2))&gt;0,"ABSENT","PRESENT"))</f>
        <v>PRESENT</v>
      </c>
      <c r="R34" s="123" t="str">
        <f>IF(R33="","",IF(SUMPRODUCT((Stabilo!$F39:$DA39="A")*(Stabilo!$F$5:$DA$5='Résultats élèves'!$H$2))&gt;0,"ABSENT","PRESENT"))</f>
        <v>PRESENT</v>
      </c>
      <c r="S34" s="123" t="str">
        <f>IF(S33="","",IF(SUMPRODUCT((Stabilo!$F39:$DA39="A")*(Stabilo!$F$5:$DA$5='Résultats élèves'!$I$2))&gt;0,"ABSENT","PRESENT"))</f>
        <v>PRESENT</v>
      </c>
      <c r="T34" s="123" t="str">
        <f>IF(T33="","",IF(SUMPRODUCT((Stabilo!$F39:$DA39="A")*(Stabilo!$F$5:$DA$5='Résultats élèves'!$J$2))&gt;0,"ABSENT","PRESENT"))</f>
        <v>PRESENT</v>
      </c>
      <c r="U34" s="123" t="str">
        <f>IF(U33="","",IF(SUMPRODUCT((Stabilo!$F39:$DA39="A")*(Stabilo!$F$5:$DA$5='Résultats élèves'!$K$2))&gt;0,"ABSENT","PRESENT"))</f>
        <v/>
      </c>
      <c r="V34" s="123" t="str">
        <f>IF(V33="","",IF(SUMPRODUCT((Stabilo!$F39:$DA39="A")*(Stabilo!$F$5:$DA$5='Résultats élèves'!$L$2))&gt;0,"ABSENT","PRESENT"))</f>
        <v/>
      </c>
      <c r="W34" s="123" t="str">
        <f>IF(W33="","",IF(SUMPRODUCT((Stabilo!$F39:$DA39="A")*(Stabilo!$F$5:$DA$5='Résultats élèves'!$M$2))&gt;0,"ABSENT","PRESENT"))</f>
        <v/>
      </c>
      <c r="X34" s="119" t="str">
        <f t="shared" si="10"/>
        <v/>
      </c>
      <c r="Y34" s="211" t="str">
        <f>IF(X34="PRESENT",IF(N34="PRESENT",SUMPRODUCT((Stabilo!$F39:$DA39=1)*(Stabilo!$F$5:$DA$5='Résultats élèves'!$D$2)),"A"),"A")</f>
        <v>A</v>
      </c>
      <c r="Z34" s="211" t="str">
        <f>IF(X34="PRESENT",IF(O34="PRESENT",SUMPRODUCT((Stabilo!$F39:$DA39=1)*(Stabilo!$F$5:$DA$5='Résultats élèves'!$E$2)),"A"),"A")</f>
        <v>A</v>
      </c>
      <c r="AA34" s="211" t="str">
        <f>IF(X34="PRESENT",IF(P34="PRESENT",SUMPRODUCT((Stabilo!$F39:$DA39=1)*(Stabilo!$F$5:$DA$5='Résultats élèves'!$F$2)),"A"),"A")</f>
        <v>A</v>
      </c>
      <c r="AB34" s="211" t="str">
        <f>IF(X34="PRESENT",IF(Q34="PRESENT",SUMPRODUCT((Stabilo!$F39:$DA39=1)*(Stabilo!$F$5:$DA$5='Résultats élèves'!$G$2)),"A"),"A")</f>
        <v>A</v>
      </c>
      <c r="AC34" s="211" t="str">
        <f>IF(X34="PRESENT",IF(R34="PRESENT",SUMPRODUCT((Stabilo!$F39:$DA39=1)*(Stabilo!$F$5:$DA$5='Résultats élèves'!$H$2)),"A"),"A")</f>
        <v>A</v>
      </c>
      <c r="AD34" s="211" t="str">
        <f>IF(X34="PRESENT",IF(S34="PRESENT",SUMPRODUCT((Stabilo!$F39:$DA39=1)*(Stabilo!$F$5:$DA$5='Résultats élèves'!$I$2)),"A"),"A")</f>
        <v>A</v>
      </c>
      <c r="AE34" s="211" t="str">
        <f>IF(X34="PRESENT",IF(T34="PRESENT",SUMPRODUCT((Stabilo!$F39:$DA39=1)*(Stabilo!$F$5:$DA$5='Résultats élèves'!$J$2)),"A"),"A")</f>
        <v>A</v>
      </c>
      <c r="AF34" s="211" t="str">
        <f>IF(X34="PRESENT",IF(U34="PRESENT",SUMPRODUCT((Stabilo!$F39:$DA39=1)*(Stabilo!$F$5:$DA$5='Résultats élèves'!$K$2)),"A"),"A")</f>
        <v>A</v>
      </c>
      <c r="AG34" s="211" t="str">
        <f>IF(X34="PRESENT",IF(V34="PRESENT",SUMPRODUCT((Stabilo!$F39:$DA39=1)*(Stabilo!$F$5:$DA$5='Résultats élèves'!$L$2)),"A"),"A")</f>
        <v>A</v>
      </c>
      <c r="AH34" s="211" t="str">
        <f>IF(X34="PRESENT",IF(W34="PRESENT",SUMPRODUCT((Stabilo!$F39:$DA39=1)*(Stabilo!$F$5:$DA$5='Résultats élèves'!$M$2)),"A"),"A")</f>
        <v>A</v>
      </c>
      <c r="AI34" s="210">
        <f>SUMPRODUCT((Stabilo!$F$5:$DA$5=1)*(Stabilo!F39:DA39&lt;&gt;""))</f>
        <v>0</v>
      </c>
      <c r="AJ34" s="210">
        <f>SUMPRODUCT((Stabilo!$F$5:$DA$5=2)*(Stabilo!F39:DA39&lt;&gt;""))</f>
        <v>0</v>
      </c>
      <c r="AK34" s="210">
        <f>SUMPRODUCT((Stabilo!$F$5:$DA$5=3)*(Stabilo!F39:DA39&lt;&gt;""))</f>
        <v>0</v>
      </c>
      <c r="AL34" s="210">
        <f>SUMPRODUCT((Stabilo!$F$5:$DA$5=4)*(Stabilo!F39:DA39&lt;&gt;""))</f>
        <v>0</v>
      </c>
      <c r="AM34" s="210">
        <f>SUMPRODUCT((Stabilo!$F$5:$DA$5=5)*(Stabilo!F39:DA39&lt;&gt;""))</f>
        <v>0</v>
      </c>
      <c r="AN34" s="210">
        <f>SUMPRODUCT((Stabilo!$F$5:$DA$5=6)*(Stabilo!F39:DA39&lt;&gt;""))</f>
        <v>0</v>
      </c>
      <c r="AO34" s="210">
        <f>SUMPRODUCT((Stabilo!$F$5:$DA$5=7)*(Stabilo!F39:DA39&lt;&gt;""))</f>
        <v>0</v>
      </c>
      <c r="AP34" s="210">
        <f>SUMPRODUCT((Stabilo!$F$5:$DA$5=8)*(Stabilo!F39:DA39&lt;&gt;""))</f>
        <v>0</v>
      </c>
      <c r="AQ34" s="210">
        <f>SUMPRODUCT((Stabilo!$F$5:$DA$5=9)*(Stabilo!F39:DA39&lt;&gt;""))</f>
        <v>0</v>
      </c>
      <c r="AR34" s="210">
        <f>SUMPRODUCT((Stabilo!$F$5:$DA$5=10)*(Stabilo!F39:DA39&lt;&gt;""))</f>
        <v>0</v>
      </c>
      <c r="HM34" s="5"/>
    </row>
    <row r="35" spans="2:221" s="6" customFormat="1" ht="15" customHeight="1" x14ac:dyDescent="0.2">
      <c r="B35" s="96">
        <v>32</v>
      </c>
      <c r="C35" s="97" t="str">
        <f>IF(Accueil!F44="","",Accueil!F44)</f>
        <v/>
      </c>
      <c r="D35" s="202" t="str">
        <f t="shared" si="0"/>
        <v/>
      </c>
      <c r="E35" s="202" t="str">
        <f t="shared" si="1"/>
        <v/>
      </c>
      <c r="F35" s="202" t="str">
        <f t="shared" si="2"/>
        <v/>
      </c>
      <c r="G35" s="202" t="str">
        <f t="shared" si="3"/>
        <v/>
      </c>
      <c r="H35" s="202" t="str">
        <f t="shared" si="4"/>
        <v/>
      </c>
      <c r="I35" s="202" t="str">
        <f t="shared" si="5"/>
        <v/>
      </c>
      <c r="J35" s="202" t="str">
        <f t="shared" si="6"/>
        <v/>
      </c>
      <c r="K35" s="202" t="str">
        <f t="shared" si="7"/>
        <v/>
      </c>
      <c r="L35" s="202" t="str">
        <f t="shared" si="8"/>
        <v/>
      </c>
      <c r="M35" s="202" t="str">
        <f t="shared" si="9"/>
        <v/>
      </c>
      <c r="N35" s="123" t="str">
        <f>IF(N34="","",IF(SUMPRODUCT((Stabilo!$F40:$DA40="A")*(Stabilo!$F$5:$DA$5='Résultats élèves'!$D$2))&gt;0,"ABSENT","PRESENT"))</f>
        <v>PRESENT</v>
      </c>
      <c r="O35" s="123" t="str">
        <f>IF(O34="","",IF(SUMPRODUCT((Stabilo!$F40:$DA40="A")*(Stabilo!$F$5:$DA$5='Résultats élèves'!$E$2))&gt;0,"ABSENT","PRESENT"))</f>
        <v>PRESENT</v>
      </c>
      <c r="P35" s="123" t="str">
        <f>IF(P34="","",IF(SUMPRODUCT((Stabilo!$F40:$DA40="A")*(Stabilo!$F$5:$DA$5='Résultats élèves'!$F$2))&gt;0,"ABSENT","PRESENT"))</f>
        <v>PRESENT</v>
      </c>
      <c r="Q35" s="123" t="str">
        <f>IF(Q34="","",IF(SUMPRODUCT((Stabilo!$F40:$DA40="A")*(Stabilo!$F$5:$DA$5='Résultats élèves'!$G$2))&gt;0,"ABSENT","PRESENT"))</f>
        <v>PRESENT</v>
      </c>
      <c r="R35" s="123" t="str">
        <f>IF(R34="","",IF(SUMPRODUCT((Stabilo!$F40:$DA40="A")*(Stabilo!$F$5:$DA$5='Résultats élèves'!$H$2))&gt;0,"ABSENT","PRESENT"))</f>
        <v>PRESENT</v>
      </c>
      <c r="S35" s="123" t="str">
        <f>IF(S34="","",IF(SUMPRODUCT((Stabilo!$F40:$DA40="A")*(Stabilo!$F$5:$DA$5='Résultats élèves'!$I$2))&gt;0,"ABSENT","PRESENT"))</f>
        <v>PRESENT</v>
      </c>
      <c r="T35" s="123" t="str">
        <f>IF(T34="","",IF(SUMPRODUCT((Stabilo!$F40:$DA40="A")*(Stabilo!$F$5:$DA$5='Résultats élèves'!$J$2))&gt;0,"ABSENT","PRESENT"))</f>
        <v>PRESENT</v>
      </c>
      <c r="U35" s="123" t="str">
        <f>IF(U34="","",IF(SUMPRODUCT((Stabilo!$F40:$DA40="A")*(Stabilo!$F$5:$DA$5='Résultats élèves'!$K$2))&gt;0,"ABSENT","PRESENT"))</f>
        <v/>
      </c>
      <c r="V35" s="123" t="str">
        <f>IF(V34="","",IF(SUMPRODUCT((Stabilo!$F40:$DA40="A")*(Stabilo!$F$5:$DA$5='Résultats élèves'!$L$2))&gt;0,"ABSENT","PRESENT"))</f>
        <v/>
      </c>
      <c r="W35" s="123" t="str">
        <f>IF(W34="","",IF(SUMPRODUCT((Stabilo!$F40:$DA40="A")*(Stabilo!$F$5:$DA$5='Résultats élèves'!$M$2))&gt;0,"ABSENT","PRESENT"))</f>
        <v/>
      </c>
      <c r="X35" s="119" t="str">
        <f t="shared" si="10"/>
        <v/>
      </c>
      <c r="Y35" s="211" t="str">
        <f>IF(X35="PRESENT",IF(N35="PRESENT",SUMPRODUCT((Stabilo!$F40:$DA40=1)*(Stabilo!$F$5:$DA$5='Résultats élèves'!$D$2)),"A"),"A")</f>
        <v>A</v>
      </c>
      <c r="Z35" s="211" t="str">
        <f>IF(X35="PRESENT",IF(O35="PRESENT",SUMPRODUCT((Stabilo!$F40:$DA40=1)*(Stabilo!$F$5:$DA$5='Résultats élèves'!$E$2)),"A"),"A")</f>
        <v>A</v>
      </c>
      <c r="AA35" s="211" t="str">
        <f>IF(X35="PRESENT",IF(P35="PRESENT",SUMPRODUCT((Stabilo!$F40:$DA40=1)*(Stabilo!$F$5:$DA$5='Résultats élèves'!$F$2)),"A"),"A")</f>
        <v>A</v>
      </c>
      <c r="AB35" s="211" t="str">
        <f>IF(X35="PRESENT",IF(Q35="PRESENT",SUMPRODUCT((Stabilo!$F40:$DA40=1)*(Stabilo!$F$5:$DA$5='Résultats élèves'!$G$2)),"A"),"A")</f>
        <v>A</v>
      </c>
      <c r="AC35" s="211" t="str">
        <f>IF(X35="PRESENT",IF(R35="PRESENT",SUMPRODUCT((Stabilo!$F40:$DA40=1)*(Stabilo!$F$5:$DA$5='Résultats élèves'!$H$2)),"A"),"A")</f>
        <v>A</v>
      </c>
      <c r="AD35" s="211" t="str">
        <f>IF(X35="PRESENT",IF(S35="PRESENT",SUMPRODUCT((Stabilo!$F40:$DA40=1)*(Stabilo!$F$5:$DA$5='Résultats élèves'!$I$2)),"A"),"A")</f>
        <v>A</v>
      </c>
      <c r="AE35" s="211" t="str">
        <f>IF(X35="PRESENT",IF(T35="PRESENT",SUMPRODUCT((Stabilo!$F40:$DA40=1)*(Stabilo!$F$5:$DA$5='Résultats élèves'!$J$2)),"A"),"A")</f>
        <v>A</v>
      </c>
      <c r="AF35" s="211" t="str">
        <f>IF(X35="PRESENT",IF(U35="PRESENT",SUMPRODUCT((Stabilo!$F40:$DA40=1)*(Stabilo!$F$5:$DA$5='Résultats élèves'!$K$2)),"A"),"A")</f>
        <v>A</v>
      </c>
      <c r="AG35" s="211" t="str">
        <f>IF(X35="PRESENT",IF(V35="PRESENT",SUMPRODUCT((Stabilo!$F40:$DA40=1)*(Stabilo!$F$5:$DA$5='Résultats élèves'!$L$2)),"A"),"A")</f>
        <v>A</v>
      </c>
      <c r="AH35" s="211" t="str">
        <f>IF(X35="PRESENT",IF(W35="PRESENT",SUMPRODUCT((Stabilo!$F40:$DA40=1)*(Stabilo!$F$5:$DA$5='Résultats élèves'!$M$2)),"A"),"A")</f>
        <v>A</v>
      </c>
      <c r="AI35" s="210">
        <f>SUMPRODUCT((Stabilo!$F$5:$DA$5=1)*(Stabilo!F40:DA40&lt;&gt;""))</f>
        <v>0</v>
      </c>
      <c r="AJ35" s="210">
        <f>SUMPRODUCT((Stabilo!$F$5:$DA$5=2)*(Stabilo!F40:DA40&lt;&gt;""))</f>
        <v>0</v>
      </c>
      <c r="AK35" s="210">
        <f>SUMPRODUCT((Stabilo!$F$5:$DA$5=3)*(Stabilo!F40:DA40&lt;&gt;""))</f>
        <v>0</v>
      </c>
      <c r="AL35" s="210">
        <f>SUMPRODUCT((Stabilo!$F$5:$DA$5=4)*(Stabilo!F40:DA40&lt;&gt;""))</f>
        <v>0</v>
      </c>
      <c r="AM35" s="210">
        <f>SUMPRODUCT((Stabilo!$F$5:$DA$5=5)*(Stabilo!F40:DA40&lt;&gt;""))</f>
        <v>0</v>
      </c>
      <c r="AN35" s="210">
        <f>SUMPRODUCT((Stabilo!$F$5:$DA$5=6)*(Stabilo!F40:DA40&lt;&gt;""))</f>
        <v>0</v>
      </c>
      <c r="AO35" s="210">
        <f>SUMPRODUCT((Stabilo!$F$5:$DA$5=7)*(Stabilo!F40:DA40&lt;&gt;""))</f>
        <v>0</v>
      </c>
      <c r="AP35" s="210">
        <f>SUMPRODUCT((Stabilo!$F$5:$DA$5=8)*(Stabilo!F40:DA40&lt;&gt;""))</f>
        <v>0</v>
      </c>
      <c r="AQ35" s="210">
        <f>SUMPRODUCT((Stabilo!$F$5:$DA$5=9)*(Stabilo!F40:DA40&lt;&gt;""))</f>
        <v>0</v>
      </c>
      <c r="AR35" s="210">
        <f>SUMPRODUCT((Stabilo!$F$5:$DA$5=10)*(Stabilo!F40:DA40&lt;&gt;""))</f>
        <v>0</v>
      </c>
      <c r="HM35" s="5"/>
    </row>
    <row r="36" spans="2:221" s="6" customFormat="1" ht="15" customHeight="1" x14ac:dyDescent="0.2">
      <c r="B36" s="96">
        <v>33</v>
      </c>
      <c r="C36" s="97" t="str">
        <f>IF(Accueil!F45="","",Accueil!F45)</f>
        <v/>
      </c>
      <c r="D36" s="202" t="str">
        <f t="shared" si="0"/>
        <v/>
      </c>
      <c r="E36" s="202" t="str">
        <f t="shared" si="1"/>
        <v/>
      </c>
      <c r="F36" s="202" t="str">
        <f t="shared" si="2"/>
        <v/>
      </c>
      <c r="G36" s="202" t="str">
        <f t="shared" si="3"/>
        <v/>
      </c>
      <c r="H36" s="202" t="str">
        <f t="shared" si="4"/>
        <v/>
      </c>
      <c r="I36" s="202" t="str">
        <f t="shared" si="5"/>
        <v/>
      </c>
      <c r="J36" s="202" t="str">
        <f t="shared" si="6"/>
        <v/>
      </c>
      <c r="K36" s="202" t="str">
        <f t="shared" si="7"/>
        <v/>
      </c>
      <c r="L36" s="202" t="str">
        <f t="shared" si="8"/>
        <v/>
      </c>
      <c r="M36" s="202" t="str">
        <f t="shared" si="9"/>
        <v/>
      </c>
      <c r="N36" s="123" t="str">
        <f>IF(N35="","",IF(SUMPRODUCT((Stabilo!$F41:$DA41="A")*(Stabilo!$F$5:$DA$5='Résultats élèves'!$D$2))&gt;0,"ABSENT","PRESENT"))</f>
        <v>PRESENT</v>
      </c>
      <c r="O36" s="123" t="str">
        <f>IF(O35="","",IF(SUMPRODUCT((Stabilo!$F41:$DA41="A")*(Stabilo!$F$5:$DA$5='Résultats élèves'!$E$2))&gt;0,"ABSENT","PRESENT"))</f>
        <v>PRESENT</v>
      </c>
      <c r="P36" s="123" t="str">
        <f>IF(P35="","",IF(SUMPRODUCT((Stabilo!$F41:$DA41="A")*(Stabilo!$F$5:$DA$5='Résultats élèves'!$F$2))&gt;0,"ABSENT","PRESENT"))</f>
        <v>PRESENT</v>
      </c>
      <c r="Q36" s="123" t="str">
        <f>IF(Q35="","",IF(SUMPRODUCT((Stabilo!$F41:$DA41="A")*(Stabilo!$F$5:$DA$5='Résultats élèves'!$G$2))&gt;0,"ABSENT","PRESENT"))</f>
        <v>PRESENT</v>
      </c>
      <c r="R36" s="123" t="str">
        <f>IF(R35="","",IF(SUMPRODUCT((Stabilo!$F41:$DA41="A")*(Stabilo!$F$5:$DA$5='Résultats élèves'!$H$2))&gt;0,"ABSENT","PRESENT"))</f>
        <v>PRESENT</v>
      </c>
      <c r="S36" s="123" t="str">
        <f>IF(S35="","",IF(SUMPRODUCT((Stabilo!$F41:$DA41="A")*(Stabilo!$F$5:$DA$5='Résultats élèves'!$I$2))&gt;0,"ABSENT","PRESENT"))</f>
        <v>PRESENT</v>
      </c>
      <c r="T36" s="123" t="str">
        <f>IF(T35="","",IF(SUMPRODUCT((Stabilo!$F41:$DA41="A")*(Stabilo!$F$5:$DA$5='Résultats élèves'!$J$2))&gt;0,"ABSENT","PRESENT"))</f>
        <v>PRESENT</v>
      </c>
      <c r="U36" s="123" t="str">
        <f>IF(U35="","",IF(SUMPRODUCT((Stabilo!$F41:$DA41="A")*(Stabilo!$F$5:$DA$5='Résultats élèves'!$K$2))&gt;0,"ABSENT","PRESENT"))</f>
        <v/>
      </c>
      <c r="V36" s="123" t="str">
        <f>IF(V35="","",IF(SUMPRODUCT((Stabilo!$F41:$DA41="A")*(Stabilo!$F$5:$DA$5='Résultats élèves'!$L$2))&gt;0,"ABSENT","PRESENT"))</f>
        <v/>
      </c>
      <c r="W36" s="123" t="str">
        <f>IF(W35="","",IF(SUMPRODUCT((Stabilo!$F41:$DA41="A")*(Stabilo!$F$5:$DA$5='Résultats élèves'!$M$2))&gt;0,"ABSENT","PRESENT"))</f>
        <v/>
      </c>
      <c r="X36" s="119" t="str">
        <f t="shared" si="10"/>
        <v/>
      </c>
      <c r="Y36" s="211" t="str">
        <f>IF(X36="PRESENT",IF(N36="PRESENT",SUMPRODUCT((Stabilo!$F41:$DA41=1)*(Stabilo!$F$5:$DA$5='Résultats élèves'!$D$2)),"A"),"A")</f>
        <v>A</v>
      </c>
      <c r="Z36" s="211" t="str">
        <f>IF(X36="PRESENT",IF(O36="PRESENT",SUMPRODUCT((Stabilo!$F41:$DA41=1)*(Stabilo!$F$5:$DA$5='Résultats élèves'!$E$2)),"A"),"A")</f>
        <v>A</v>
      </c>
      <c r="AA36" s="211" t="str">
        <f>IF(X36="PRESENT",IF(P36="PRESENT",SUMPRODUCT((Stabilo!$F41:$DA41=1)*(Stabilo!$F$5:$DA$5='Résultats élèves'!$F$2)),"A"),"A")</f>
        <v>A</v>
      </c>
      <c r="AB36" s="211" t="str">
        <f>IF(X36="PRESENT",IF(Q36="PRESENT",SUMPRODUCT((Stabilo!$F41:$DA41=1)*(Stabilo!$F$5:$DA$5='Résultats élèves'!$G$2)),"A"),"A")</f>
        <v>A</v>
      </c>
      <c r="AC36" s="211" t="str">
        <f>IF(X36="PRESENT",IF(R36="PRESENT",SUMPRODUCT((Stabilo!$F41:$DA41=1)*(Stabilo!$F$5:$DA$5='Résultats élèves'!$H$2)),"A"),"A")</f>
        <v>A</v>
      </c>
      <c r="AD36" s="211" t="str">
        <f>IF(X36="PRESENT",IF(S36="PRESENT",SUMPRODUCT((Stabilo!$F41:$DA41=1)*(Stabilo!$F$5:$DA$5='Résultats élèves'!$I$2)),"A"),"A")</f>
        <v>A</v>
      </c>
      <c r="AE36" s="211" t="str">
        <f>IF(X36="PRESENT",IF(T36="PRESENT",SUMPRODUCT((Stabilo!$F41:$DA41=1)*(Stabilo!$F$5:$DA$5='Résultats élèves'!$J$2)),"A"),"A")</f>
        <v>A</v>
      </c>
      <c r="AF36" s="211" t="str">
        <f>IF(X36="PRESENT",IF(U36="PRESENT",SUMPRODUCT((Stabilo!$F41:$DA41=1)*(Stabilo!$F$5:$DA$5='Résultats élèves'!$K$2)),"A"),"A")</f>
        <v>A</v>
      </c>
      <c r="AG36" s="211" t="str">
        <f>IF(X36="PRESENT",IF(V36="PRESENT",SUMPRODUCT((Stabilo!$F41:$DA41=1)*(Stabilo!$F$5:$DA$5='Résultats élèves'!$L$2)),"A"),"A")</f>
        <v>A</v>
      </c>
      <c r="AH36" s="211" t="str">
        <f>IF(X36="PRESENT",IF(W36="PRESENT",SUMPRODUCT((Stabilo!$F41:$DA41=1)*(Stabilo!$F$5:$DA$5='Résultats élèves'!$M$2)),"A"),"A")</f>
        <v>A</v>
      </c>
      <c r="AI36" s="210">
        <f>SUMPRODUCT((Stabilo!$F$5:$DA$5=1)*(Stabilo!F41:DA41&lt;&gt;""))</f>
        <v>0</v>
      </c>
      <c r="AJ36" s="210">
        <f>SUMPRODUCT((Stabilo!$F$5:$DA$5=2)*(Stabilo!F41:DA41&lt;&gt;""))</f>
        <v>0</v>
      </c>
      <c r="AK36" s="210">
        <f>SUMPRODUCT((Stabilo!$F$5:$DA$5=3)*(Stabilo!F41:DA41&lt;&gt;""))</f>
        <v>0</v>
      </c>
      <c r="AL36" s="210">
        <f>SUMPRODUCT((Stabilo!$F$5:$DA$5=4)*(Stabilo!F41:DA41&lt;&gt;""))</f>
        <v>0</v>
      </c>
      <c r="AM36" s="210">
        <f>SUMPRODUCT((Stabilo!$F$5:$DA$5=5)*(Stabilo!F41:DA41&lt;&gt;""))</f>
        <v>0</v>
      </c>
      <c r="AN36" s="210">
        <f>SUMPRODUCT((Stabilo!$F$5:$DA$5=6)*(Stabilo!F41:DA41&lt;&gt;""))</f>
        <v>0</v>
      </c>
      <c r="AO36" s="210">
        <f>SUMPRODUCT((Stabilo!$F$5:$DA$5=7)*(Stabilo!F41:DA41&lt;&gt;""))</f>
        <v>0</v>
      </c>
      <c r="AP36" s="210">
        <f>SUMPRODUCT((Stabilo!$F$5:$DA$5=8)*(Stabilo!F41:DA41&lt;&gt;""))</f>
        <v>0</v>
      </c>
      <c r="AQ36" s="210">
        <f>SUMPRODUCT((Stabilo!$F$5:$DA$5=9)*(Stabilo!F41:DA41&lt;&gt;""))</f>
        <v>0</v>
      </c>
      <c r="AR36" s="210">
        <f>SUMPRODUCT((Stabilo!$F$5:$DA$5=10)*(Stabilo!F41:DA41&lt;&gt;""))</f>
        <v>0</v>
      </c>
      <c r="HM36" s="5"/>
    </row>
    <row r="37" spans="2:221" s="6" customFormat="1" ht="15" customHeight="1" x14ac:dyDescent="0.2">
      <c r="B37" s="96">
        <v>34</v>
      </c>
      <c r="C37" s="97" t="str">
        <f>IF(Accueil!F46="","",Accueil!F46)</f>
        <v/>
      </c>
      <c r="D37" s="202" t="str">
        <f t="shared" si="0"/>
        <v/>
      </c>
      <c r="E37" s="202" t="str">
        <f t="shared" si="1"/>
        <v/>
      </c>
      <c r="F37" s="202" t="str">
        <f t="shared" si="2"/>
        <v/>
      </c>
      <c r="G37" s="202" t="str">
        <f t="shared" si="3"/>
        <v/>
      </c>
      <c r="H37" s="202" t="str">
        <f t="shared" si="4"/>
        <v/>
      </c>
      <c r="I37" s="202" t="str">
        <f t="shared" si="5"/>
        <v/>
      </c>
      <c r="J37" s="202" t="str">
        <f t="shared" si="6"/>
        <v/>
      </c>
      <c r="K37" s="202" t="str">
        <f t="shared" si="7"/>
        <v/>
      </c>
      <c r="L37" s="202" t="str">
        <f t="shared" si="8"/>
        <v/>
      </c>
      <c r="M37" s="202" t="str">
        <f t="shared" si="9"/>
        <v/>
      </c>
      <c r="N37" s="123" t="str">
        <f>IF(N36="","",IF(SUMPRODUCT((Stabilo!$F42:$DA42="A")*(Stabilo!$F$5:$DA$5='Résultats élèves'!$D$2))&gt;0,"ABSENT","PRESENT"))</f>
        <v>PRESENT</v>
      </c>
      <c r="O37" s="123" t="str">
        <f>IF(O36="","",IF(SUMPRODUCT((Stabilo!$F42:$DA42="A")*(Stabilo!$F$5:$DA$5='Résultats élèves'!$E$2))&gt;0,"ABSENT","PRESENT"))</f>
        <v>PRESENT</v>
      </c>
      <c r="P37" s="123" t="str">
        <f>IF(P36="","",IF(SUMPRODUCT((Stabilo!$F42:$DA42="A")*(Stabilo!$F$5:$DA$5='Résultats élèves'!$F$2))&gt;0,"ABSENT","PRESENT"))</f>
        <v>PRESENT</v>
      </c>
      <c r="Q37" s="123" t="str">
        <f>IF(Q36="","",IF(SUMPRODUCT((Stabilo!$F42:$DA42="A")*(Stabilo!$F$5:$DA$5='Résultats élèves'!$G$2))&gt;0,"ABSENT","PRESENT"))</f>
        <v>PRESENT</v>
      </c>
      <c r="R37" s="123" t="str">
        <f>IF(R36="","",IF(SUMPRODUCT((Stabilo!$F42:$DA42="A")*(Stabilo!$F$5:$DA$5='Résultats élèves'!$H$2))&gt;0,"ABSENT","PRESENT"))</f>
        <v>PRESENT</v>
      </c>
      <c r="S37" s="123" t="str">
        <f>IF(S36="","",IF(SUMPRODUCT((Stabilo!$F42:$DA42="A")*(Stabilo!$F$5:$DA$5='Résultats élèves'!$I$2))&gt;0,"ABSENT","PRESENT"))</f>
        <v>PRESENT</v>
      </c>
      <c r="T37" s="123" t="str">
        <f>IF(T36="","",IF(SUMPRODUCT((Stabilo!$F42:$DA42="A")*(Stabilo!$F$5:$DA$5='Résultats élèves'!$J$2))&gt;0,"ABSENT","PRESENT"))</f>
        <v>PRESENT</v>
      </c>
      <c r="U37" s="123" t="str">
        <f>IF(U36="","",IF(SUMPRODUCT((Stabilo!$F42:$DA42="A")*(Stabilo!$F$5:$DA$5='Résultats élèves'!$K$2))&gt;0,"ABSENT","PRESENT"))</f>
        <v/>
      </c>
      <c r="V37" s="123" t="str">
        <f>IF(V36="","",IF(SUMPRODUCT((Stabilo!$F42:$DA42="A")*(Stabilo!$F$5:$DA$5='Résultats élèves'!$L$2))&gt;0,"ABSENT","PRESENT"))</f>
        <v/>
      </c>
      <c r="W37" s="123" t="str">
        <f>IF(W36="","",IF(SUMPRODUCT((Stabilo!$F42:$DA42="A")*(Stabilo!$F$5:$DA$5='Résultats élèves'!$M$2))&gt;0,"ABSENT","PRESENT"))</f>
        <v/>
      </c>
      <c r="X37" s="119" t="str">
        <f t="shared" si="10"/>
        <v/>
      </c>
      <c r="Y37" s="211" t="str">
        <f>IF(X37="PRESENT",IF(N37="PRESENT",SUMPRODUCT((Stabilo!$F42:$DA42=1)*(Stabilo!$F$5:$DA$5='Résultats élèves'!$D$2)),"A"),"A")</f>
        <v>A</v>
      </c>
      <c r="Z37" s="211" t="str">
        <f>IF(X37="PRESENT",IF(O37="PRESENT",SUMPRODUCT((Stabilo!$F42:$DA42=1)*(Stabilo!$F$5:$DA$5='Résultats élèves'!$E$2)),"A"),"A")</f>
        <v>A</v>
      </c>
      <c r="AA37" s="211" t="str">
        <f>IF(X37="PRESENT",IF(P37="PRESENT",SUMPRODUCT((Stabilo!$F42:$DA42=1)*(Stabilo!$F$5:$DA$5='Résultats élèves'!$F$2)),"A"),"A")</f>
        <v>A</v>
      </c>
      <c r="AB37" s="211" t="str">
        <f>IF(X37="PRESENT",IF(Q37="PRESENT",SUMPRODUCT((Stabilo!$F42:$DA42=1)*(Stabilo!$F$5:$DA$5='Résultats élèves'!$G$2)),"A"),"A")</f>
        <v>A</v>
      </c>
      <c r="AC37" s="211" t="str">
        <f>IF(X37="PRESENT",IF(R37="PRESENT",SUMPRODUCT((Stabilo!$F42:$DA42=1)*(Stabilo!$F$5:$DA$5='Résultats élèves'!$H$2)),"A"),"A")</f>
        <v>A</v>
      </c>
      <c r="AD37" s="211" t="str">
        <f>IF(X37="PRESENT",IF(S37="PRESENT",SUMPRODUCT((Stabilo!$F42:$DA42=1)*(Stabilo!$F$5:$DA$5='Résultats élèves'!$I$2)),"A"),"A")</f>
        <v>A</v>
      </c>
      <c r="AE37" s="211" t="str">
        <f>IF(X37="PRESENT",IF(T37="PRESENT",SUMPRODUCT((Stabilo!$F42:$DA42=1)*(Stabilo!$F$5:$DA$5='Résultats élèves'!$J$2)),"A"),"A")</f>
        <v>A</v>
      </c>
      <c r="AF37" s="211" t="str">
        <f>IF(X37="PRESENT",IF(U37="PRESENT",SUMPRODUCT((Stabilo!$F42:$DA42=1)*(Stabilo!$F$5:$DA$5='Résultats élèves'!$K$2)),"A"),"A")</f>
        <v>A</v>
      </c>
      <c r="AG37" s="211" t="str">
        <f>IF(X37="PRESENT",IF(V37="PRESENT",SUMPRODUCT((Stabilo!$F42:$DA42=1)*(Stabilo!$F$5:$DA$5='Résultats élèves'!$L$2)),"A"),"A")</f>
        <v>A</v>
      </c>
      <c r="AH37" s="211" t="str">
        <f>IF(X37="PRESENT",IF(W37="PRESENT",SUMPRODUCT((Stabilo!$F42:$DA42=1)*(Stabilo!$F$5:$DA$5='Résultats élèves'!$M$2)),"A"),"A")</f>
        <v>A</v>
      </c>
      <c r="AI37" s="210">
        <f>SUMPRODUCT((Stabilo!$F$5:$DA$5=1)*(Stabilo!F42:DA42&lt;&gt;""))</f>
        <v>0</v>
      </c>
      <c r="AJ37" s="210">
        <f>SUMPRODUCT((Stabilo!$F$5:$DA$5=2)*(Stabilo!F42:DA42&lt;&gt;""))</f>
        <v>0</v>
      </c>
      <c r="AK37" s="210">
        <f>SUMPRODUCT((Stabilo!$F$5:$DA$5=3)*(Stabilo!F42:DA42&lt;&gt;""))</f>
        <v>0</v>
      </c>
      <c r="AL37" s="210">
        <f>SUMPRODUCT((Stabilo!$F$5:$DA$5=4)*(Stabilo!F42:DA42&lt;&gt;""))</f>
        <v>0</v>
      </c>
      <c r="AM37" s="210">
        <f>SUMPRODUCT((Stabilo!$F$5:$DA$5=5)*(Stabilo!F42:DA42&lt;&gt;""))</f>
        <v>0</v>
      </c>
      <c r="AN37" s="210">
        <f>SUMPRODUCT((Stabilo!$F$5:$DA$5=6)*(Stabilo!F42:DA42&lt;&gt;""))</f>
        <v>0</v>
      </c>
      <c r="AO37" s="210">
        <f>SUMPRODUCT((Stabilo!$F$5:$DA$5=7)*(Stabilo!F42:DA42&lt;&gt;""))</f>
        <v>0</v>
      </c>
      <c r="AP37" s="210">
        <f>SUMPRODUCT((Stabilo!$F$5:$DA$5=8)*(Stabilo!F42:DA42&lt;&gt;""))</f>
        <v>0</v>
      </c>
      <c r="AQ37" s="210">
        <f>SUMPRODUCT((Stabilo!$F$5:$DA$5=9)*(Stabilo!F42:DA42&lt;&gt;""))</f>
        <v>0</v>
      </c>
      <c r="AR37" s="210">
        <f>SUMPRODUCT((Stabilo!$F$5:$DA$5=10)*(Stabilo!F42:DA42&lt;&gt;""))</f>
        <v>0</v>
      </c>
      <c r="HM37" s="5"/>
    </row>
    <row r="38" spans="2:221" s="6" customFormat="1" ht="15" customHeight="1" x14ac:dyDescent="0.2">
      <c r="B38" s="96">
        <v>35</v>
      </c>
      <c r="C38" s="97" t="str">
        <f>IF(Accueil!F47="","",Accueil!F47)</f>
        <v/>
      </c>
      <c r="D38" s="202" t="str">
        <f t="shared" si="0"/>
        <v/>
      </c>
      <c r="E38" s="202" t="str">
        <f t="shared" si="1"/>
        <v/>
      </c>
      <c r="F38" s="202" t="str">
        <f t="shared" si="2"/>
        <v/>
      </c>
      <c r="G38" s="202" t="str">
        <f t="shared" si="3"/>
        <v/>
      </c>
      <c r="H38" s="202" t="str">
        <f t="shared" si="4"/>
        <v/>
      </c>
      <c r="I38" s="202" t="str">
        <f t="shared" si="5"/>
        <v/>
      </c>
      <c r="J38" s="202" t="str">
        <f t="shared" si="6"/>
        <v/>
      </c>
      <c r="K38" s="202" t="str">
        <f t="shared" si="7"/>
        <v/>
      </c>
      <c r="L38" s="202" t="str">
        <f t="shared" si="8"/>
        <v/>
      </c>
      <c r="M38" s="202" t="str">
        <f t="shared" si="9"/>
        <v/>
      </c>
      <c r="N38" s="123" t="str">
        <f>IF(N37="","",IF(SUMPRODUCT((Stabilo!$F43:$DA43="A")*(Stabilo!$F$5:$DA$5='Résultats élèves'!$D$2))&gt;0,"ABSENT","PRESENT"))</f>
        <v>PRESENT</v>
      </c>
      <c r="O38" s="123" t="str">
        <f>IF(O37="","",IF(SUMPRODUCT((Stabilo!$F43:$DA43="A")*(Stabilo!$F$5:$DA$5='Résultats élèves'!$E$2))&gt;0,"ABSENT","PRESENT"))</f>
        <v>PRESENT</v>
      </c>
      <c r="P38" s="123" t="str">
        <f>IF(P37="","",IF(SUMPRODUCT((Stabilo!$F43:$DA43="A")*(Stabilo!$F$5:$DA$5='Résultats élèves'!$F$2))&gt;0,"ABSENT","PRESENT"))</f>
        <v>PRESENT</v>
      </c>
      <c r="Q38" s="123" t="str">
        <f>IF(Q37="","",IF(SUMPRODUCT((Stabilo!$F43:$DA43="A")*(Stabilo!$F$5:$DA$5='Résultats élèves'!$G$2))&gt;0,"ABSENT","PRESENT"))</f>
        <v>PRESENT</v>
      </c>
      <c r="R38" s="123" t="str">
        <f>IF(R37="","",IF(SUMPRODUCT((Stabilo!$F43:$DA43="A")*(Stabilo!$F$5:$DA$5='Résultats élèves'!$H$2))&gt;0,"ABSENT","PRESENT"))</f>
        <v>PRESENT</v>
      </c>
      <c r="S38" s="123" t="str">
        <f>IF(S37="","",IF(SUMPRODUCT((Stabilo!$F43:$DA43="A")*(Stabilo!$F$5:$DA$5='Résultats élèves'!$I$2))&gt;0,"ABSENT","PRESENT"))</f>
        <v>PRESENT</v>
      </c>
      <c r="T38" s="123" t="str">
        <f>IF(T37="","",IF(SUMPRODUCT((Stabilo!$F43:$DA43="A")*(Stabilo!$F$5:$DA$5='Résultats élèves'!$J$2))&gt;0,"ABSENT","PRESENT"))</f>
        <v>PRESENT</v>
      </c>
      <c r="U38" s="123" t="str">
        <f>IF(U37="","",IF(SUMPRODUCT((Stabilo!$F43:$DA43="A")*(Stabilo!$F$5:$DA$5='Résultats élèves'!$K$2))&gt;0,"ABSENT","PRESENT"))</f>
        <v/>
      </c>
      <c r="V38" s="123" t="str">
        <f>IF(V37="","",IF(SUMPRODUCT((Stabilo!$F43:$DA43="A")*(Stabilo!$F$5:$DA$5='Résultats élèves'!$L$2))&gt;0,"ABSENT","PRESENT"))</f>
        <v/>
      </c>
      <c r="W38" s="123" t="str">
        <f>IF(W37="","",IF(SUMPRODUCT((Stabilo!$F43:$DA43="A")*(Stabilo!$F$5:$DA$5='Résultats élèves'!$M$2))&gt;0,"ABSENT","PRESENT"))</f>
        <v/>
      </c>
      <c r="X38" s="119" t="str">
        <f t="shared" si="10"/>
        <v/>
      </c>
      <c r="Y38" s="211" t="str">
        <f>IF(X38="PRESENT",IF(N38="PRESENT",SUMPRODUCT((Stabilo!$F43:$DA43=1)*(Stabilo!$F$5:$DA$5='Résultats élèves'!$D$2)),"A"),"A")</f>
        <v>A</v>
      </c>
      <c r="Z38" s="211" t="str">
        <f>IF(X38="PRESENT",IF(O38="PRESENT",SUMPRODUCT((Stabilo!$F43:$DA43=1)*(Stabilo!$F$5:$DA$5='Résultats élèves'!$E$2)),"A"),"A")</f>
        <v>A</v>
      </c>
      <c r="AA38" s="211" t="str">
        <f>IF(X38="PRESENT",IF(P38="PRESENT",SUMPRODUCT((Stabilo!$F43:$DA43=1)*(Stabilo!$F$5:$DA$5='Résultats élèves'!$F$2)),"A"),"A")</f>
        <v>A</v>
      </c>
      <c r="AB38" s="211" t="str">
        <f>IF(X38="PRESENT",IF(Q38="PRESENT",SUMPRODUCT((Stabilo!$F43:$DA43=1)*(Stabilo!$F$5:$DA$5='Résultats élèves'!$G$2)),"A"),"A")</f>
        <v>A</v>
      </c>
      <c r="AC38" s="211" t="str">
        <f>IF(X38="PRESENT",IF(R38="PRESENT",SUMPRODUCT((Stabilo!$F43:$DA43=1)*(Stabilo!$F$5:$DA$5='Résultats élèves'!$H$2)),"A"),"A")</f>
        <v>A</v>
      </c>
      <c r="AD38" s="211" t="str">
        <f>IF(X38="PRESENT",IF(S38="PRESENT",SUMPRODUCT((Stabilo!$F43:$DA43=1)*(Stabilo!$F$5:$DA$5='Résultats élèves'!$I$2)),"A"),"A")</f>
        <v>A</v>
      </c>
      <c r="AE38" s="211" t="str">
        <f>IF(X38="PRESENT",IF(T38="PRESENT",SUMPRODUCT((Stabilo!$F43:$DA43=1)*(Stabilo!$F$5:$DA$5='Résultats élèves'!$J$2)),"A"),"A")</f>
        <v>A</v>
      </c>
      <c r="AF38" s="211" t="str">
        <f>IF(X38="PRESENT",IF(U38="PRESENT",SUMPRODUCT((Stabilo!$F43:$DA43=1)*(Stabilo!$F$5:$DA$5='Résultats élèves'!$K$2)),"A"),"A")</f>
        <v>A</v>
      </c>
      <c r="AG38" s="211" t="str">
        <f>IF(X38="PRESENT",IF(V38="PRESENT",SUMPRODUCT((Stabilo!$F43:$DA43=1)*(Stabilo!$F$5:$DA$5='Résultats élèves'!$L$2)),"A"),"A")</f>
        <v>A</v>
      </c>
      <c r="AH38" s="211" t="str">
        <f>IF(X38="PRESENT",IF(W38="PRESENT",SUMPRODUCT((Stabilo!$F43:$DA43=1)*(Stabilo!$F$5:$DA$5='Résultats élèves'!$M$2)),"A"),"A")</f>
        <v>A</v>
      </c>
      <c r="AI38" s="210">
        <f>SUMPRODUCT((Stabilo!$F$5:$DA$5=1)*(Stabilo!F43:DA43&lt;&gt;""))</f>
        <v>0</v>
      </c>
      <c r="AJ38" s="210">
        <f>SUMPRODUCT((Stabilo!$F$5:$DA$5=2)*(Stabilo!F43:DA43&lt;&gt;""))</f>
        <v>0</v>
      </c>
      <c r="AK38" s="210">
        <f>SUMPRODUCT((Stabilo!$F$5:$DA$5=3)*(Stabilo!F43:DA43&lt;&gt;""))</f>
        <v>0</v>
      </c>
      <c r="AL38" s="210">
        <f>SUMPRODUCT((Stabilo!$F$5:$DA$5=4)*(Stabilo!F43:DA43&lt;&gt;""))</f>
        <v>0</v>
      </c>
      <c r="AM38" s="210">
        <f>SUMPRODUCT((Stabilo!$F$5:$DA$5=5)*(Stabilo!F43:DA43&lt;&gt;""))</f>
        <v>0</v>
      </c>
      <c r="AN38" s="210">
        <f>SUMPRODUCT((Stabilo!$F$5:$DA$5=6)*(Stabilo!F43:DA43&lt;&gt;""))</f>
        <v>0</v>
      </c>
      <c r="AO38" s="210">
        <f>SUMPRODUCT((Stabilo!$F$5:$DA$5=7)*(Stabilo!F43:DA43&lt;&gt;""))</f>
        <v>0</v>
      </c>
      <c r="AP38" s="210">
        <f>SUMPRODUCT((Stabilo!$F$5:$DA$5=8)*(Stabilo!F43:DA43&lt;&gt;""))</f>
        <v>0</v>
      </c>
      <c r="AQ38" s="210">
        <f>SUMPRODUCT((Stabilo!$F$5:$DA$5=9)*(Stabilo!F43:DA43&lt;&gt;""))</f>
        <v>0</v>
      </c>
      <c r="AR38" s="210">
        <f>SUMPRODUCT((Stabilo!$F$5:$DA$5=10)*(Stabilo!F43:DA43&lt;&gt;""))</f>
        <v>0</v>
      </c>
      <c r="HM38" s="5"/>
    </row>
    <row r="39" spans="2:221" s="6" customFormat="1" ht="15" customHeight="1" x14ac:dyDescent="0.2">
      <c r="B39" s="96">
        <v>36</v>
      </c>
      <c r="C39" s="97" t="str">
        <f>IF(Accueil!F48="","",Accueil!F48)</f>
        <v/>
      </c>
      <c r="D39" s="202" t="str">
        <f t="shared" si="0"/>
        <v/>
      </c>
      <c r="E39" s="202" t="str">
        <f t="shared" si="1"/>
        <v/>
      </c>
      <c r="F39" s="202" t="str">
        <f t="shared" si="2"/>
        <v/>
      </c>
      <c r="G39" s="202" t="str">
        <f t="shared" si="3"/>
        <v/>
      </c>
      <c r="H39" s="202" t="str">
        <f t="shared" si="4"/>
        <v/>
      </c>
      <c r="I39" s="202" t="str">
        <f t="shared" si="5"/>
        <v/>
      </c>
      <c r="J39" s="202" t="str">
        <f t="shared" si="6"/>
        <v/>
      </c>
      <c r="K39" s="202" t="str">
        <f t="shared" si="7"/>
        <v/>
      </c>
      <c r="L39" s="202" t="str">
        <f t="shared" si="8"/>
        <v/>
      </c>
      <c r="M39" s="202" t="str">
        <f t="shared" si="9"/>
        <v/>
      </c>
      <c r="N39" s="123" t="str">
        <f>IF(N38="","",IF(SUMPRODUCT((Stabilo!$F44:$DA44="A")*(Stabilo!$F$5:$DA$5='Résultats élèves'!$D$2))&gt;0,"ABSENT","PRESENT"))</f>
        <v>PRESENT</v>
      </c>
      <c r="O39" s="123" t="str">
        <f>IF(O38="","",IF(SUMPRODUCT((Stabilo!$F44:$DA44="A")*(Stabilo!$F$5:$DA$5='Résultats élèves'!$E$2))&gt;0,"ABSENT","PRESENT"))</f>
        <v>PRESENT</v>
      </c>
      <c r="P39" s="123" t="str">
        <f>IF(P38="","",IF(SUMPRODUCT((Stabilo!$F44:$DA44="A")*(Stabilo!$F$5:$DA$5='Résultats élèves'!$F$2))&gt;0,"ABSENT","PRESENT"))</f>
        <v>PRESENT</v>
      </c>
      <c r="Q39" s="123" t="str">
        <f>IF(Q38="","",IF(SUMPRODUCT((Stabilo!$F44:$DA44="A")*(Stabilo!$F$5:$DA$5='Résultats élèves'!$G$2))&gt;0,"ABSENT","PRESENT"))</f>
        <v>PRESENT</v>
      </c>
      <c r="R39" s="123" t="str">
        <f>IF(R38="","",IF(SUMPRODUCT((Stabilo!$F44:$DA44="A")*(Stabilo!$F$5:$DA$5='Résultats élèves'!$H$2))&gt;0,"ABSENT","PRESENT"))</f>
        <v>PRESENT</v>
      </c>
      <c r="S39" s="123" t="str">
        <f>IF(S38="","",IF(SUMPRODUCT((Stabilo!$F44:$DA44="A")*(Stabilo!$F$5:$DA$5='Résultats élèves'!$I$2))&gt;0,"ABSENT","PRESENT"))</f>
        <v>PRESENT</v>
      </c>
      <c r="T39" s="123" t="str">
        <f>IF(T38="","",IF(SUMPRODUCT((Stabilo!$F44:$DA44="A")*(Stabilo!$F$5:$DA$5='Résultats élèves'!$J$2))&gt;0,"ABSENT","PRESENT"))</f>
        <v>PRESENT</v>
      </c>
      <c r="U39" s="123" t="str">
        <f>IF(U38="","",IF(SUMPRODUCT((Stabilo!$F44:$DA44="A")*(Stabilo!$F$5:$DA$5='Résultats élèves'!$K$2))&gt;0,"ABSENT","PRESENT"))</f>
        <v/>
      </c>
      <c r="V39" s="123" t="str">
        <f>IF(V38="","",IF(SUMPRODUCT((Stabilo!$F44:$DA44="A")*(Stabilo!$F$5:$DA$5='Résultats élèves'!$L$2))&gt;0,"ABSENT","PRESENT"))</f>
        <v/>
      </c>
      <c r="W39" s="123" t="str">
        <f>IF(W38="","",IF(SUMPRODUCT((Stabilo!$F44:$DA44="A")*(Stabilo!$F$5:$DA$5='Résultats élèves'!$M$2))&gt;0,"ABSENT","PRESENT"))</f>
        <v/>
      </c>
      <c r="X39" s="119" t="str">
        <f t="shared" si="10"/>
        <v/>
      </c>
      <c r="Y39" s="211" t="str">
        <f>IF(X39="PRESENT",IF(N39="PRESENT",SUMPRODUCT((Stabilo!$F44:$DA44=1)*(Stabilo!$F$5:$DA$5='Résultats élèves'!$D$2)),"A"),"A")</f>
        <v>A</v>
      </c>
      <c r="Z39" s="211" t="str">
        <f>IF(X39="PRESENT",IF(O39="PRESENT",SUMPRODUCT((Stabilo!$F44:$DA44=1)*(Stabilo!$F$5:$DA$5='Résultats élèves'!$E$2)),"A"),"A")</f>
        <v>A</v>
      </c>
      <c r="AA39" s="211" t="str">
        <f>IF(X39="PRESENT",IF(P39="PRESENT",SUMPRODUCT((Stabilo!$F44:$DA44=1)*(Stabilo!$F$5:$DA$5='Résultats élèves'!$F$2)),"A"),"A")</f>
        <v>A</v>
      </c>
      <c r="AB39" s="211" t="str">
        <f>IF(X39="PRESENT",IF(Q39="PRESENT",SUMPRODUCT((Stabilo!$F44:$DA44=1)*(Stabilo!$F$5:$DA$5='Résultats élèves'!$G$2)),"A"),"A")</f>
        <v>A</v>
      </c>
      <c r="AC39" s="211" t="str">
        <f>IF(X39="PRESENT",IF(R39="PRESENT",SUMPRODUCT((Stabilo!$F44:$DA44=1)*(Stabilo!$F$5:$DA$5='Résultats élèves'!$H$2)),"A"),"A")</f>
        <v>A</v>
      </c>
      <c r="AD39" s="211" t="str">
        <f>IF(X39="PRESENT",IF(S39="PRESENT",SUMPRODUCT((Stabilo!$F44:$DA44=1)*(Stabilo!$F$5:$DA$5='Résultats élèves'!$I$2)),"A"),"A")</f>
        <v>A</v>
      </c>
      <c r="AE39" s="211" t="str">
        <f>IF(X39="PRESENT",IF(T39="PRESENT",SUMPRODUCT((Stabilo!$F44:$DA44=1)*(Stabilo!$F$5:$DA$5='Résultats élèves'!$J$2)),"A"),"A")</f>
        <v>A</v>
      </c>
      <c r="AF39" s="211" t="str">
        <f>IF(X39="PRESENT",IF(U39="PRESENT",SUMPRODUCT((Stabilo!$F44:$DA44=1)*(Stabilo!$F$5:$DA$5='Résultats élèves'!$K$2)),"A"),"A")</f>
        <v>A</v>
      </c>
      <c r="AG39" s="211" t="str">
        <f>IF(X39="PRESENT",IF(V39="PRESENT",SUMPRODUCT((Stabilo!$F44:$DA44=1)*(Stabilo!$F$5:$DA$5='Résultats élèves'!$L$2)),"A"),"A")</f>
        <v>A</v>
      </c>
      <c r="AH39" s="211" t="str">
        <f>IF(X39="PRESENT",IF(W39="PRESENT",SUMPRODUCT((Stabilo!$F44:$DA44=1)*(Stabilo!$F$5:$DA$5='Résultats élèves'!$M$2)),"A"),"A")</f>
        <v>A</v>
      </c>
      <c r="AI39" s="210">
        <f>SUMPRODUCT((Stabilo!$F$5:$DA$5=1)*(Stabilo!F44:DA44&lt;&gt;""))</f>
        <v>0</v>
      </c>
      <c r="AJ39" s="210">
        <f>SUMPRODUCT((Stabilo!$F$5:$DA$5=2)*(Stabilo!F44:DA44&lt;&gt;""))</f>
        <v>0</v>
      </c>
      <c r="AK39" s="210">
        <f>SUMPRODUCT((Stabilo!$F$5:$DA$5=3)*(Stabilo!F44:DA44&lt;&gt;""))</f>
        <v>0</v>
      </c>
      <c r="AL39" s="210">
        <f>SUMPRODUCT((Stabilo!$F$5:$DA$5=4)*(Stabilo!F44:DA44&lt;&gt;""))</f>
        <v>0</v>
      </c>
      <c r="AM39" s="210">
        <f>SUMPRODUCT((Stabilo!$F$5:$DA$5=5)*(Stabilo!F44:DA44&lt;&gt;""))</f>
        <v>0</v>
      </c>
      <c r="AN39" s="210">
        <f>SUMPRODUCT((Stabilo!$F$5:$DA$5=6)*(Stabilo!F44:DA44&lt;&gt;""))</f>
        <v>0</v>
      </c>
      <c r="AO39" s="210">
        <f>SUMPRODUCT((Stabilo!$F$5:$DA$5=7)*(Stabilo!F44:DA44&lt;&gt;""))</f>
        <v>0</v>
      </c>
      <c r="AP39" s="210">
        <f>SUMPRODUCT((Stabilo!$F$5:$DA$5=8)*(Stabilo!F44:DA44&lt;&gt;""))</f>
        <v>0</v>
      </c>
      <c r="AQ39" s="210">
        <f>SUMPRODUCT((Stabilo!$F$5:$DA$5=9)*(Stabilo!F44:DA44&lt;&gt;""))</f>
        <v>0</v>
      </c>
      <c r="AR39" s="210">
        <f>SUMPRODUCT((Stabilo!$F$5:$DA$5=10)*(Stabilo!F44:DA44&lt;&gt;""))</f>
        <v>0</v>
      </c>
      <c r="HM39" s="5"/>
    </row>
    <row r="40" spans="2:221" s="6" customFormat="1" ht="15" customHeight="1" x14ac:dyDescent="0.2">
      <c r="B40" s="96">
        <v>37</v>
      </c>
      <c r="C40" s="97" t="str">
        <f>IF(Accueil!F49="","",Accueil!F49)</f>
        <v/>
      </c>
      <c r="D40" s="202" t="str">
        <f t="shared" si="0"/>
        <v/>
      </c>
      <c r="E40" s="202" t="str">
        <f t="shared" si="1"/>
        <v/>
      </c>
      <c r="F40" s="202" t="str">
        <f t="shared" si="2"/>
        <v/>
      </c>
      <c r="G40" s="202" t="str">
        <f t="shared" si="3"/>
        <v/>
      </c>
      <c r="H40" s="202" t="str">
        <f t="shared" si="4"/>
        <v/>
      </c>
      <c r="I40" s="202" t="str">
        <f t="shared" si="5"/>
        <v/>
      </c>
      <c r="J40" s="202" t="str">
        <f t="shared" si="6"/>
        <v/>
      </c>
      <c r="K40" s="202" t="str">
        <f t="shared" si="7"/>
        <v/>
      </c>
      <c r="L40" s="202" t="str">
        <f t="shared" si="8"/>
        <v/>
      </c>
      <c r="M40" s="202" t="str">
        <f t="shared" si="9"/>
        <v/>
      </c>
      <c r="N40" s="123" t="str">
        <f>IF(N39="","",IF(SUMPRODUCT((Stabilo!$F45:$DA45="A")*(Stabilo!$F$5:$DA$5='Résultats élèves'!$D$2))&gt;0,"ABSENT","PRESENT"))</f>
        <v>PRESENT</v>
      </c>
      <c r="O40" s="123" t="str">
        <f>IF(O39="","",IF(SUMPRODUCT((Stabilo!$F45:$DA45="A")*(Stabilo!$F$5:$DA$5='Résultats élèves'!$E$2))&gt;0,"ABSENT","PRESENT"))</f>
        <v>PRESENT</v>
      </c>
      <c r="P40" s="123" t="str">
        <f>IF(P39="","",IF(SUMPRODUCT((Stabilo!$F45:$DA45="A")*(Stabilo!$F$5:$DA$5='Résultats élèves'!$F$2))&gt;0,"ABSENT","PRESENT"))</f>
        <v>PRESENT</v>
      </c>
      <c r="Q40" s="123" t="str">
        <f>IF(Q39="","",IF(SUMPRODUCT((Stabilo!$F45:$DA45="A")*(Stabilo!$F$5:$DA$5='Résultats élèves'!$G$2))&gt;0,"ABSENT","PRESENT"))</f>
        <v>PRESENT</v>
      </c>
      <c r="R40" s="123" t="str">
        <f>IF(R39="","",IF(SUMPRODUCT((Stabilo!$F45:$DA45="A")*(Stabilo!$F$5:$DA$5='Résultats élèves'!$H$2))&gt;0,"ABSENT","PRESENT"))</f>
        <v>PRESENT</v>
      </c>
      <c r="S40" s="123" t="str">
        <f>IF(S39="","",IF(SUMPRODUCT((Stabilo!$F45:$DA45="A")*(Stabilo!$F$5:$DA$5='Résultats élèves'!$I$2))&gt;0,"ABSENT","PRESENT"))</f>
        <v>PRESENT</v>
      </c>
      <c r="T40" s="123" t="str">
        <f>IF(T39="","",IF(SUMPRODUCT((Stabilo!$F45:$DA45="A")*(Stabilo!$F$5:$DA$5='Résultats élèves'!$J$2))&gt;0,"ABSENT","PRESENT"))</f>
        <v>PRESENT</v>
      </c>
      <c r="U40" s="123" t="str">
        <f>IF(U39="","",IF(SUMPRODUCT((Stabilo!$F45:$DA45="A")*(Stabilo!$F$5:$DA$5='Résultats élèves'!$K$2))&gt;0,"ABSENT","PRESENT"))</f>
        <v/>
      </c>
      <c r="V40" s="123" t="str">
        <f>IF(V39="","",IF(SUMPRODUCT((Stabilo!$F45:$DA45="A")*(Stabilo!$F$5:$DA$5='Résultats élèves'!$L$2))&gt;0,"ABSENT","PRESENT"))</f>
        <v/>
      </c>
      <c r="W40" s="123" t="str">
        <f>IF(W39="","",IF(SUMPRODUCT((Stabilo!$F45:$DA45="A")*(Stabilo!$F$5:$DA$5='Résultats élèves'!$M$2))&gt;0,"ABSENT","PRESENT"))</f>
        <v/>
      </c>
      <c r="X40" s="119" t="str">
        <f t="shared" si="10"/>
        <v/>
      </c>
      <c r="Y40" s="211" t="str">
        <f>IF(X40="PRESENT",IF(N40="PRESENT",SUMPRODUCT((Stabilo!$F45:$DA45=1)*(Stabilo!$F$5:$DA$5='Résultats élèves'!$D$2)),"A"),"A")</f>
        <v>A</v>
      </c>
      <c r="Z40" s="211" t="str">
        <f>IF(X40="PRESENT",IF(O40="PRESENT",SUMPRODUCT((Stabilo!$F45:$DA45=1)*(Stabilo!$F$5:$DA$5='Résultats élèves'!$E$2)),"A"),"A")</f>
        <v>A</v>
      </c>
      <c r="AA40" s="211" t="str">
        <f>IF(X40="PRESENT",IF(P40="PRESENT",SUMPRODUCT((Stabilo!$F45:$DA45=1)*(Stabilo!$F$5:$DA$5='Résultats élèves'!$F$2)),"A"),"A")</f>
        <v>A</v>
      </c>
      <c r="AB40" s="211" t="str">
        <f>IF(X40="PRESENT",IF(Q40="PRESENT",SUMPRODUCT((Stabilo!$F45:$DA45=1)*(Stabilo!$F$5:$DA$5='Résultats élèves'!$G$2)),"A"),"A")</f>
        <v>A</v>
      </c>
      <c r="AC40" s="211" t="str">
        <f>IF(X40="PRESENT",IF(R40="PRESENT",SUMPRODUCT((Stabilo!$F45:$DA45=1)*(Stabilo!$F$5:$DA$5='Résultats élèves'!$H$2)),"A"),"A")</f>
        <v>A</v>
      </c>
      <c r="AD40" s="211" t="str">
        <f>IF(X40="PRESENT",IF(S40="PRESENT",SUMPRODUCT((Stabilo!$F45:$DA45=1)*(Stabilo!$F$5:$DA$5='Résultats élèves'!$I$2)),"A"),"A")</f>
        <v>A</v>
      </c>
      <c r="AE40" s="211" t="str">
        <f>IF(X40="PRESENT",IF(T40="PRESENT",SUMPRODUCT((Stabilo!$F45:$DA45=1)*(Stabilo!$F$5:$DA$5='Résultats élèves'!$J$2)),"A"),"A")</f>
        <v>A</v>
      </c>
      <c r="AF40" s="211" t="str">
        <f>IF(X40="PRESENT",IF(U40="PRESENT",SUMPRODUCT((Stabilo!$F45:$DA45=1)*(Stabilo!$F$5:$DA$5='Résultats élèves'!$K$2)),"A"),"A")</f>
        <v>A</v>
      </c>
      <c r="AG40" s="211" t="str">
        <f>IF(X40="PRESENT",IF(V40="PRESENT",SUMPRODUCT((Stabilo!$F45:$DA45=1)*(Stabilo!$F$5:$DA$5='Résultats élèves'!$L$2)),"A"),"A")</f>
        <v>A</v>
      </c>
      <c r="AH40" s="211" t="str">
        <f>IF(X40="PRESENT",IF(W40="PRESENT",SUMPRODUCT((Stabilo!$F45:$DA45=1)*(Stabilo!$F$5:$DA$5='Résultats élèves'!$M$2)),"A"),"A")</f>
        <v>A</v>
      </c>
      <c r="AI40" s="210">
        <f>SUMPRODUCT((Stabilo!$F$5:$DA$5=1)*(Stabilo!F45:DA45&lt;&gt;""))</f>
        <v>0</v>
      </c>
      <c r="AJ40" s="210">
        <f>SUMPRODUCT((Stabilo!$F$5:$DA$5=2)*(Stabilo!F45:DA45&lt;&gt;""))</f>
        <v>0</v>
      </c>
      <c r="AK40" s="210">
        <f>SUMPRODUCT((Stabilo!$F$5:$DA$5=3)*(Stabilo!F45:DA45&lt;&gt;""))</f>
        <v>0</v>
      </c>
      <c r="AL40" s="210">
        <f>SUMPRODUCT((Stabilo!$F$5:$DA$5=4)*(Stabilo!F45:DA45&lt;&gt;""))</f>
        <v>0</v>
      </c>
      <c r="AM40" s="210">
        <f>SUMPRODUCT((Stabilo!$F$5:$DA$5=5)*(Stabilo!F45:DA45&lt;&gt;""))</f>
        <v>0</v>
      </c>
      <c r="AN40" s="210">
        <f>SUMPRODUCT((Stabilo!$F$5:$DA$5=6)*(Stabilo!F45:DA45&lt;&gt;""))</f>
        <v>0</v>
      </c>
      <c r="AO40" s="210">
        <f>SUMPRODUCT((Stabilo!$F$5:$DA$5=7)*(Stabilo!F45:DA45&lt;&gt;""))</f>
        <v>0</v>
      </c>
      <c r="AP40" s="210">
        <f>SUMPRODUCT((Stabilo!$F$5:$DA$5=8)*(Stabilo!F45:DA45&lt;&gt;""))</f>
        <v>0</v>
      </c>
      <c r="AQ40" s="210">
        <f>SUMPRODUCT((Stabilo!$F$5:$DA$5=9)*(Stabilo!F45:DA45&lt;&gt;""))</f>
        <v>0</v>
      </c>
      <c r="AR40" s="210">
        <f>SUMPRODUCT((Stabilo!$F$5:$DA$5=10)*(Stabilo!F45:DA45&lt;&gt;""))</f>
        <v>0</v>
      </c>
      <c r="HM40" s="5"/>
    </row>
    <row r="41" spans="2:221" s="6" customFormat="1" ht="15" customHeight="1" x14ac:dyDescent="0.2">
      <c r="B41" s="96">
        <v>38</v>
      </c>
      <c r="C41" s="97" t="str">
        <f>IF(Accueil!F50="","",Accueil!F50)</f>
        <v/>
      </c>
      <c r="D41" s="202" t="str">
        <f t="shared" si="0"/>
        <v/>
      </c>
      <c r="E41" s="202" t="str">
        <f t="shared" si="1"/>
        <v/>
      </c>
      <c r="F41" s="202" t="str">
        <f t="shared" si="2"/>
        <v/>
      </c>
      <c r="G41" s="202" t="str">
        <f t="shared" si="3"/>
        <v/>
      </c>
      <c r="H41" s="202" t="str">
        <f t="shared" si="4"/>
        <v/>
      </c>
      <c r="I41" s="202" t="str">
        <f t="shared" si="5"/>
        <v/>
      </c>
      <c r="J41" s="202" t="str">
        <f t="shared" si="6"/>
        <v/>
      </c>
      <c r="K41" s="202" t="str">
        <f t="shared" si="7"/>
        <v/>
      </c>
      <c r="L41" s="202" t="str">
        <f t="shared" si="8"/>
        <v/>
      </c>
      <c r="M41" s="202" t="str">
        <f t="shared" si="9"/>
        <v/>
      </c>
      <c r="N41" s="123" t="str">
        <f>IF(N40="","",IF(SUMPRODUCT((Stabilo!$F46:$DA46="A")*(Stabilo!$F$5:$DA$5='Résultats élèves'!$D$2))&gt;0,"ABSENT","PRESENT"))</f>
        <v>PRESENT</v>
      </c>
      <c r="O41" s="123" t="str">
        <f>IF(O40="","",IF(SUMPRODUCT((Stabilo!$F46:$DA46="A")*(Stabilo!$F$5:$DA$5='Résultats élèves'!$E$2))&gt;0,"ABSENT","PRESENT"))</f>
        <v>PRESENT</v>
      </c>
      <c r="P41" s="123" t="str">
        <f>IF(P40="","",IF(SUMPRODUCT((Stabilo!$F46:$DA46="A")*(Stabilo!$F$5:$DA$5='Résultats élèves'!$F$2))&gt;0,"ABSENT","PRESENT"))</f>
        <v>PRESENT</v>
      </c>
      <c r="Q41" s="123" t="str">
        <f>IF(Q40="","",IF(SUMPRODUCT((Stabilo!$F46:$DA46="A")*(Stabilo!$F$5:$DA$5='Résultats élèves'!$G$2))&gt;0,"ABSENT","PRESENT"))</f>
        <v>PRESENT</v>
      </c>
      <c r="R41" s="123" t="str">
        <f>IF(R40="","",IF(SUMPRODUCT((Stabilo!$F46:$DA46="A")*(Stabilo!$F$5:$DA$5='Résultats élèves'!$H$2))&gt;0,"ABSENT","PRESENT"))</f>
        <v>PRESENT</v>
      </c>
      <c r="S41" s="123" t="str">
        <f>IF(S40="","",IF(SUMPRODUCT((Stabilo!$F46:$DA46="A")*(Stabilo!$F$5:$DA$5='Résultats élèves'!$I$2))&gt;0,"ABSENT","PRESENT"))</f>
        <v>PRESENT</v>
      </c>
      <c r="T41" s="123" t="str">
        <f>IF(T40="","",IF(SUMPRODUCT((Stabilo!$F46:$DA46="A")*(Stabilo!$F$5:$DA$5='Résultats élèves'!$J$2))&gt;0,"ABSENT","PRESENT"))</f>
        <v>PRESENT</v>
      </c>
      <c r="U41" s="123" t="str">
        <f>IF(U40="","",IF(SUMPRODUCT((Stabilo!$F46:$DA46="A")*(Stabilo!$F$5:$DA$5='Résultats élèves'!$K$2))&gt;0,"ABSENT","PRESENT"))</f>
        <v/>
      </c>
      <c r="V41" s="123" t="str">
        <f>IF(V40="","",IF(SUMPRODUCT((Stabilo!$F46:$DA46="A")*(Stabilo!$F$5:$DA$5='Résultats élèves'!$L$2))&gt;0,"ABSENT","PRESENT"))</f>
        <v/>
      </c>
      <c r="W41" s="123" t="str">
        <f>IF(W40="","",IF(SUMPRODUCT((Stabilo!$F46:$DA46="A")*(Stabilo!$F$5:$DA$5='Résultats élèves'!$M$2))&gt;0,"ABSENT","PRESENT"))</f>
        <v/>
      </c>
      <c r="X41" s="119" t="str">
        <f t="shared" si="10"/>
        <v/>
      </c>
      <c r="Y41" s="211" t="str">
        <f>IF(X41="PRESENT",IF(N41="PRESENT",SUMPRODUCT((Stabilo!$F46:$DA46=1)*(Stabilo!$F$5:$DA$5='Résultats élèves'!$D$2)),"A"),"A")</f>
        <v>A</v>
      </c>
      <c r="Z41" s="211" t="str">
        <f>IF(X41="PRESENT",IF(O41="PRESENT",SUMPRODUCT((Stabilo!$F46:$DA46=1)*(Stabilo!$F$5:$DA$5='Résultats élèves'!$E$2)),"A"),"A")</f>
        <v>A</v>
      </c>
      <c r="AA41" s="211" t="str">
        <f>IF(X41="PRESENT",IF(P41="PRESENT",SUMPRODUCT((Stabilo!$F46:$DA46=1)*(Stabilo!$F$5:$DA$5='Résultats élèves'!$F$2)),"A"),"A")</f>
        <v>A</v>
      </c>
      <c r="AB41" s="211" t="str">
        <f>IF(X41="PRESENT",IF(Q41="PRESENT",SUMPRODUCT((Stabilo!$F46:$DA46=1)*(Stabilo!$F$5:$DA$5='Résultats élèves'!$G$2)),"A"),"A")</f>
        <v>A</v>
      </c>
      <c r="AC41" s="211" t="str">
        <f>IF(X41="PRESENT",IF(R41="PRESENT",SUMPRODUCT((Stabilo!$F46:$DA46=1)*(Stabilo!$F$5:$DA$5='Résultats élèves'!$H$2)),"A"),"A")</f>
        <v>A</v>
      </c>
      <c r="AD41" s="211" t="str">
        <f>IF(X41="PRESENT",IF(S41="PRESENT",SUMPRODUCT((Stabilo!$F46:$DA46=1)*(Stabilo!$F$5:$DA$5='Résultats élèves'!$I$2)),"A"),"A")</f>
        <v>A</v>
      </c>
      <c r="AE41" s="211" t="str">
        <f>IF(X41="PRESENT",IF(T41="PRESENT",SUMPRODUCT((Stabilo!$F46:$DA46=1)*(Stabilo!$F$5:$DA$5='Résultats élèves'!$J$2)),"A"),"A")</f>
        <v>A</v>
      </c>
      <c r="AF41" s="211" t="str">
        <f>IF(X41="PRESENT",IF(U41="PRESENT",SUMPRODUCT((Stabilo!$F46:$DA46=1)*(Stabilo!$F$5:$DA$5='Résultats élèves'!$K$2)),"A"),"A")</f>
        <v>A</v>
      </c>
      <c r="AG41" s="211" t="str">
        <f>IF(X41="PRESENT",IF(V41="PRESENT",SUMPRODUCT((Stabilo!$F46:$DA46=1)*(Stabilo!$F$5:$DA$5='Résultats élèves'!$L$2)),"A"),"A")</f>
        <v>A</v>
      </c>
      <c r="AH41" s="211" t="str">
        <f>IF(X41="PRESENT",IF(W41="PRESENT",SUMPRODUCT((Stabilo!$F46:$DA46=1)*(Stabilo!$F$5:$DA$5='Résultats élèves'!$M$2)),"A"),"A")</f>
        <v>A</v>
      </c>
      <c r="AI41" s="210">
        <f>SUMPRODUCT((Stabilo!$F$5:$DA$5=1)*(Stabilo!F46:DA46&lt;&gt;""))</f>
        <v>0</v>
      </c>
      <c r="AJ41" s="210">
        <f>SUMPRODUCT((Stabilo!$F$5:$DA$5=2)*(Stabilo!F46:DA46&lt;&gt;""))</f>
        <v>0</v>
      </c>
      <c r="AK41" s="210">
        <f>SUMPRODUCT((Stabilo!$F$5:$DA$5=3)*(Stabilo!F46:DA46&lt;&gt;""))</f>
        <v>0</v>
      </c>
      <c r="AL41" s="210">
        <f>SUMPRODUCT((Stabilo!$F$5:$DA$5=4)*(Stabilo!F46:DA46&lt;&gt;""))</f>
        <v>0</v>
      </c>
      <c r="AM41" s="210">
        <f>SUMPRODUCT((Stabilo!$F$5:$DA$5=5)*(Stabilo!F46:DA46&lt;&gt;""))</f>
        <v>0</v>
      </c>
      <c r="AN41" s="210">
        <f>SUMPRODUCT((Stabilo!$F$5:$DA$5=6)*(Stabilo!F46:DA46&lt;&gt;""))</f>
        <v>0</v>
      </c>
      <c r="AO41" s="210">
        <f>SUMPRODUCT((Stabilo!$F$5:$DA$5=7)*(Stabilo!F46:DA46&lt;&gt;""))</f>
        <v>0</v>
      </c>
      <c r="AP41" s="210">
        <f>SUMPRODUCT((Stabilo!$F$5:$DA$5=8)*(Stabilo!F46:DA46&lt;&gt;""))</f>
        <v>0</v>
      </c>
      <c r="AQ41" s="210">
        <f>SUMPRODUCT((Stabilo!$F$5:$DA$5=9)*(Stabilo!F46:DA46&lt;&gt;""))</f>
        <v>0</v>
      </c>
      <c r="AR41" s="210">
        <f>SUMPRODUCT((Stabilo!$F$5:$DA$5=10)*(Stabilo!F46:DA46&lt;&gt;""))</f>
        <v>0</v>
      </c>
      <c r="HM41" s="5"/>
    </row>
    <row r="42" spans="2:221" s="6" customFormat="1" ht="15" customHeight="1" x14ac:dyDescent="0.2">
      <c r="B42" s="96">
        <v>39</v>
      </c>
      <c r="C42" s="97" t="str">
        <f>IF(Accueil!F51="","",Accueil!F51)</f>
        <v/>
      </c>
      <c r="D42" s="202" t="str">
        <f t="shared" si="0"/>
        <v/>
      </c>
      <c r="E42" s="202" t="str">
        <f t="shared" si="1"/>
        <v/>
      </c>
      <c r="F42" s="202" t="str">
        <f t="shared" si="2"/>
        <v/>
      </c>
      <c r="G42" s="202" t="str">
        <f t="shared" si="3"/>
        <v/>
      </c>
      <c r="H42" s="202" t="str">
        <f t="shared" si="4"/>
        <v/>
      </c>
      <c r="I42" s="202" t="str">
        <f t="shared" si="5"/>
        <v/>
      </c>
      <c r="J42" s="202" t="str">
        <f t="shared" si="6"/>
        <v/>
      </c>
      <c r="K42" s="202" t="str">
        <f t="shared" si="7"/>
        <v/>
      </c>
      <c r="L42" s="202" t="str">
        <f t="shared" si="8"/>
        <v/>
      </c>
      <c r="M42" s="202" t="str">
        <f t="shared" si="9"/>
        <v/>
      </c>
      <c r="N42" s="123" t="str">
        <f>IF(N41="","",IF(SUMPRODUCT((Stabilo!$F47:$DA47="A")*(Stabilo!$F$5:$DA$5='Résultats élèves'!$D$2))&gt;0,"ABSENT","PRESENT"))</f>
        <v>PRESENT</v>
      </c>
      <c r="O42" s="123" t="str">
        <f>IF(O41="","",IF(SUMPRODUCT((Stabilo!$F47:$DA47="A")*(Stabilo!$F$5:$DA$5='Résultats élèves'!$E$2))&gt;0,"ABSENT","PRESENT"))</f>
        <v>PRESENT</v>
      </c>
      <c r="P42" s="123" t="str">
        <f>IF(P41="","",IF(SUMPRODUCT((Stabilo!$F47:$DA47="A")*(Stabilo!$F$5:$DA$5='Résultats élèves'!$F$2))&gt;0,"ABSENT","PRESENT"))</f>
        <v>PRESENT</v>
      </c>
      <c r="Q42" s="123" t="str">
        <f>IF(Q41="","",IF(SUMPRODUCT((Stabilo!$F47:$DA47="A")*(Stabilo!$F$5:$DA$5='Résultats élèves'!$G$2))&gt;0,"ABSENT","PRESENT"))</f>
        <v>PRESENT</v>
      </c>
      <c r="R42" s="123" t="str">
        <f>IF(R41="","",IF(SUMPRODUCT((Stabilo!$F47:$DA47="A")*(Stabilo!$F$5:$DA$5='Résultats élèves'!$H$2))&gt;0,"ABSENT","PRESENT"))</f>
        <v>PRESENT</v>
      </c>
      <c r="S42" s="123" t="str">
        <f>IF(S41="","",IF(SUMPRODUCT((Stabilo!$F47:$DA47="A")*(Stabilo!$F$5:$DA$5='Résultats élèves'!$I$2))&gt;0,"ABSENT","PRESENT"))</f>
        <v>PRESENT</v>
      </c>
      <c r="T42" s="123" t="str">
        <f>IF(T41="","",IF(SUMPRODUCT((Stabilo!$F47:$DA47="A")*(Stabilo!$F$5:$DA$5='Résultats élèves'!$J$2))&gt;0,"ABSENT","PRESENT"))</f>
        <v>PRESENT</v>
      </c>
      <c r="U42" s="123" t="str">
        <f>IF(U41="","",IF(SUMPRODUCT((Stabilo!$F47:$DA47="A")*(Stabilo!$F$5:$DA$5='Résultats élèves'!$K$2))&gt;0,"ABSENT","PRESENT"))</f>
        <v/>
      </c>
      <c r="V42" s="123" t="str">
        <f>IF(V41="","",IF(SUMPRODUCT((Stabilo!$F47:$DA47="A")*(Stabilo!$F$5:$DA$5='Résultats élèves'!$L$2))&gt;0,"ABSENT","PRESENT"))</f>
        <v/>
      </c>
      <c r="W42" s="123" t="str">
        <f>IF(W41="","",IF(SUMPRODUCT((Stabilo!$F47:$DA47="A")*(Stabilo!$F$5:$DA$5='Résultats élèves'!$M$2))&gt;0,"ABSENT","PRESENT"))</f>
        <v/>
      </c>
      <c r="X42" s="119" t="str">
        <f t="shared" si="10"/>
        <v/>
      </c>
      <c r="Y42" s="211" t="str">
        <f>IF(X42="PRESENT",IF(N42="PRESENT",SUMPRODUCT((Stabilo!$F47:$DA47=1)*(Stabilo!$F$5:$DA$5='Résultats élèves'!$D$2)),"A"),"A")</f>
        <v>A</v>
      </c>
      <c r="Z42" s="211" t="str">
        <f>IF(X42="PRESENT",IF(O42="PRESENT",SUMPRODUCT((Stabilo!$F47:$DA47=1)*(Stabilo!$F$5:$DA$5='Résultats élèves'!$E$2)),"A"),"A")</f>
        <v>A</v>
      </c>
      <c r="AA42" s="211" t="str">
        <f>IF(X42="PRESENT",IF(P42="PRESENT",SUMPRODUCT((Stabilo!$F47:$DA47=1)*(Stabilo!$F$5:$DA$5='Résultats élèves'!$F$2)),"A"),"A")</f>
        <v>A</v>
      </c>
      <c r="AB42" s="211" t="str">
        <f>IF(X42="PRESENT",IF(Q42="PRESENT",SUMPRODUCT((Stabilo!$F47:$DA47=1)*(Stabilo!$F$5:$DA$5='Résultats élèves'!$G$2)),"A"),"A")</f>
        <v>A</v>
      </c>
      <c r="AC42" s="211" t="str">
        <f>IF(X42="PRESENT",IF(R42="PRESENT",SUMPRODUCT((Stabilo!$F47:$DA47=1)*(Stabilo!$F$5:$DA$5='Résultats élèves'!$H$2)),"A"),"A")</f>
        <v>A</v>
      </c>
      <c r="AD42" s="211" t="str">
        <f>IF(X42="PRESENT",IF(S42="PRESENT",SUMPRODUCT((Stabilo!$F47:$DA47=1)*(Stabilo!$F$5:$DA$5='Résultats élèves'!$I$2)),"A"),"A")</f>
        <v>A</v>
      </c>
      <c r="AE42" s="211" t="str">
        <f>IF(X42="PRESENT",IF(T42="PRESENT",SUMPRODUCT((Stabilo!$F47:$DA47=1)*(Stabilo!$F$5:$DA$5='Résultats élèves'!$J$2)),"A"),"A")</f>
        <v>A</v>
      </c>
      <c r="AF42" s="211" t="str">
        <f>IF(X42="PRESENT",IF(U42="PRESENT",SUMPRODUCT((Stabilo!$F47:$DA47=1)*(Stabilo!$F$5:$DA$5='Résultats élèves'!$K$2)),"A"),"A")</f>
        <v>A</v>
      </c>
      <c r="AG42" s="211" t="str">
        <f>IF(X42="PRESENT",IF(V42="PRESENT",SUMPRODUCT((Stabilo!$F47:$DA47=1)*(Stabilo!$F$5:$DA$5='Résultats élèves'!$L$2)),"A"),"A")</f>
        <v>A</v>
      </c>
      <c r="AH42" s="211" t="str">
        <f>IF(X42="PRESENT",IF(W42="PRESENT",SUMPRODUCT((Stabilo!$F47:$DA47=1)*(Stabilo!$F$5:$DA$5='Résultats élèves'!$M$2)),"A"),"A")</f>
        <v>A</v>
      </c>
      <c r="AI42" s="210">
        <f>SUMPRODUCT((Stabilo!$F$5:$DA$5=1)*(Stabilo!F47:DA47&lt;&gt;""))</f>
        <v>0</v>
      </c>
      <c r="AJ42" s="210">
        <f>SUMPRODUCT((Stabilo!$F$5:$DA$5=2)*(Stabilo!F47:DA47&lt;&gt;""))</f>
        <v>0</v>
      </c>
      <c r="AK42" s="210">
        <f>SUMPRODUCT((Stabilo!$F$5:$DA$5=3)*(Stabilo!F47:DA47&lt;&gt;""))</f>
        <v>0</v>
      </c>
      <c r="AL42" s="210">
        <f>SUMPRODUCT((Stabilo!$F$5:$DA$5=4)*(Stabilo!F47:DA47&lt;&gt;""))</f>
        <v>0</v>
      </c>
      <c r="AM42" s="210">
        <f>SUMPRODUCT((Stabilo!$F$5:$DA$5=5)*(Stabilo!F47:DA47&lt;&gt;""))</f>
        <v>0</v>
      </c>
      <c r="AN42" s="210">
        <f>SUMPRODUCT((Stabilo!$F$5:$DA$5=6)*(Stabilo!F47:DA47&lt;&gt;""))</f>
        <v>0</v>
      </c>
      <c r="AO42" s="210">
        <f>SUMPRODUCT((Stabilo!$F$5:$DA$5=7)*(Stabilo!F47:DA47&lt;&gt;""))</f>
        <v>0</v>
      </c>
      <c r="AP42" s="210">
        <f>SUMPRODUCT((Stabilo!$F$5:$DA$5=8)*(Stabilo!F47:DA47&lt;&gt;""))</f>
        <v>0</v>
      </c>
      <c r="AQ42" s="210">
        <f>SUMPRODUCT((Stabilo!$F$5:$DA$5=9)*(Stabilo!F47:DA47&lt;&gt;""))</f>
        <v>0</v>
      </c>
      <c r="AR42" s="210">
        <f>SUMPRODUCT((Stabilo!$F$5:$DA$5=10)*(Stabilo!F47:DA47&lt;&gt;""))</f>
        <v>0</v>
      </c>
      <c r="HM42" s="5"/>
    </row>
    <row r="43" spans="2:221" s="6" customFormat="1" ht="15" customHeight="1" x14ac:dyDescent="0.2">
      <c r="B43" s="96">
        <v>40</v>
      </c>
      <c r="C43" s="97" t="str">
        <f>IF(Accueil!F52="","",Accueil!F52)</f>
        <v/>
      </c>
      <c r="D43" s="202" t="str">
        <f t="shared" si="0"/>
        <v/>
      </c>
      <c r="E43" s="202" t="str">
        <f t="shared" si="1"/>
        <v/>
      </c>
      <c r="F43" s="202" t="str">
        <f t="shared" si="2"/>
        <v/>
      </c>
      <c r="G43" s="202" t="str">
        <f t="shared" si="3"/>
        <v/>
      </c>
      <c r="H43" s="202" t="str">
        <f t="shared" si="4"/>
        <v/>
      </c>
      <c r="I43" s="202" t="str">
        <f t="shared" si="5"/>
        <v/>
      </c>
      <c r="J43" s="202" t="str">
        <f t="shared" si="6"/>
        <v/>
      </c>
      <c r="K43" s="202" t="str">
        <f t="shared" si="7"/>
        <v/>
      </c>
      <c r="L43" s="202" t="str">
        <f t="shared" si="8"/>
        <v/>
      </c>
      <c r="M43" s="202" t="str">
        <f t="shared" si="9"/>
        <v/>
      </c>
      <c r="N43" s="123" t="str">
        <f>IF(N42="","",IF(SUMPRODUCT((Stabilo!$F48:$DA48="A")*(Stabilo!$F$5:$DA$5='Résultats élèves'!$D$2))&gt;0,"ABSENT","PRESENT"))</f>
        <v>PRESENT</v>
      </c>
      <c r="O43" s="123" t="str">
        <f>IF(O42="","",IF(SUMPRODUCT((Stabilo!$F48:$DA48="A")*(Stabilo!$F$5:$DA$5='Résultats élèves'!$E$2))&gt;0,"ABSENT","PRESENT"))</f>
        <v>PRESENT</v>
      </c>
      <c r="P43" s="123" t="str">
        <f>IF(P42="","",IF(SUMPRODUCT((Stabilo!$F48:$DA48="A")*(Stabilo!$F$5:$DA$5='Résultats élèves'!$F$2))&gt;0,"ABSENT","PRESENT"))</f>
        <v>PRESENT</v>
      </c>
      <c r="Q43" s="123" t="str">
        <f>IF(Q42="","",IF(SUMPRODUCT((Stabilo!$F48:$DA48="A")*(Stabilo!$F$5:$DA$5='Résultats élèves'!$G$2))&gt;0,"ABSENT","PRESENT"))</f>
        <v>PRESENT</v>
      </c>
      <c r="R43" s="123" t="str">
        <f>IF(R42="","",IF(SUMPRODUCT((Stabilo!$F48:$DA48="A")*(Stabilo!$F$5:$DA$5='Résultats élèves'!$H$2))&gt;0,"ABSENT","PRESENT"))</f>
        <v>PRESENT</v>
      </c>
      <c r="S43" s="123" t="str">
        <f>IF(S42="","",IF(SUMPRODUCT((Stabilo!$F48:$DA48="A")*(Stabilo!$F$5:$DA$5='Résultats élèves'!$I$2))&gt;0,"ABSENT","PRESENT"))</f>
        <v>PRESENT</v>
      </c>
      <c r="T43" s="123" t="str">
        <f>IF(T42="","",IF(SUMPRODUCT((Stabilo!$F48:$DA48="A")*(Stabilo!$F$5:$DA$5='Résultats élèves'!$J$2))&gt;0,"ABSENT","PRESENT"))</f>
        <v>PRESENT</v>
      </c>
      <c r="U43" s="123" t="str">
        <f>IF(U42="","",IF(SUMPRODUCT((Stabilo!$F48:$DA48="A")*(Stabilo!$F$5:$DA$5='Résultats élèves'!$K$2))&gt;0,"ABSENT","PRESENT"))</f>
        <v/>
      </c>
      <c r="V43" s="123" t="str">
        <f>IF(V42="","",IF(SUMPRODUCT((Stabilo!$F48:$DA48="A")*(Stabilo!$F$5:$DA$5='Résultats élèves'!$L$2))&gt;0,"ABSENT","PRESENT"))</f>
        <v/>
      </c>
      <c r="W43" s="123" t="str">
        <f>IF(W42="","",IF(SUMPRODUCT((Stabilo!$F48:$DA48="A")*(Stabilo!$F$5:$DA$5='Résultats élèves'!$M$2))&gt;0,"ABSENT","PRESENT"))</f>
        <v/>
      </c>
      <c r="X43" s="119" t="str">
        <f t="shared" si="10"/>
        <v/>
      </c>
      <c r="Y43" s="211" t="str">
        <f>IF(X43="PRESENT",IF(N43="PRESENT",SUMPRODUCT((Stabilo!$F48:$DA48=1)*(Stabilo!$F$5:$DA$5='Résultats élèves'!$D$2)),"A"),"A")</f>
        <v>A</v>
      </c>
      <c r="Z43" s="211" t="str">
        <f>IF(X43="PRESENT",IF(O43="PRESENT",SUMPRODUCT((Stabilo!$F48:$DA48=1)*(Stabilo!$F$5:$DA$5='Résultats élèves'!$E$2)),"A"),"A")</f>
        <v>A</v>
      </c>
      <c r="AA43" s="211" t="str">
        <f>IF(X43="PRESENT",IF(P43="PRESENT",SUMPRODUCT((Stabilo!$F48:$DA48=1)*(Stabilo!$F$5:$DA$5='Résultats élèves'!$F$2)),"A"),"A")</f>
        <v>A</v>
      </c>
      <c r="AB43" s="211" t="str">
        <f>IF(X43="PRESENT",IF(Q43="PRESENT",SUMPRODUCT((Stabilo!$F48:$DA48=1)*(Stabilo!$F$5:$DA$5='Résultats élèves'!$G$2)),"A"),"A")</f>
        <v>A</v>
      </c>
      <c r="AC43" s="211" t="str">
        <f>IF(X43="PRESENT",IF(R43="PRESENT",SUMPRODUCT((Stabilo!$F48:$DA48=1)*(Stabilo!$F$5:$DA$5='Résultats élèves'!$H$2)),"A"),"A")</f>
        <v>A</v>
      </c>
      <c r="AD43" s="211" t="str">
        <f>IF(X43="PRESENT",IF(S43="PRESENT",SUMPRODUCT((Stabilo!$F48:$DA48=1)*(Stabilo!$F$5:$DA$5='Résultats élèves'!$I$2)),"A"),"A")</f>
        <v>A</v>
      </c>
      <c r="AE43" s="211" t="str">
        <f>IF(X43="PRESENT",IF(T43="PRESENT",SUMPRODUCT((Stabilo!$F48:$DA48=1)*(Stabilo!$F$5:$DA$5='Résultats élèves'!$J$2)),"A"),"A")</f>
        <v>A</v>
      </c>
      <c r="AF43" s="211" t="str">
        <f>IF(X43="PRESENT",IF(U43="PRESENT",SUMPRODUCT((Stabilo!$F48:$DA48=1)*(Stabilo!$F$5:$DA$5='Résultats élèves'!$K$2)),"A"),"A")</f>
        <v>A</v>
      </c>
      <c r="AG43" s="211" t="str">
        <f>IF(X43="PRESENT",IF(V43="PRESENT",SUMPRODUCT((Stabilo!$F48:$DA48=1)*(Stabilo!$F$5:$DA$5='Résultats élèves'!$L$2)),"A"),"A")</f>
        <v>A</v>
      </c>
      <c r="AH43" s="211" t="str">
        <f>IF(X43="PRESENT",IF(W43="PRESENT",SUMPRODUCT((Stabilo!$F48:$DA48=1)*(Stabilo!$F$5:$DA$5='Résultats élèves'!$M$2)),"A"),"A")</f>
        <v>A</v>
      </c>
      <c r="AI43" s="210">
        <f>SUMPRODUCT((Stabilo!$F$5:$DA$5=1)*(Stabilo!F48:DA48&lt;&gt;""))</f>
        <v>0</v>
      </c>
      <c r="AJ43" s="210">
        <f>SUMPRODUCT((Stabilo!$F$5:$DA$5=2)*(Stabilo!F48:DA48&lt;&gt;""))</f>
        <v>0</v>
      </c>
      <c r="AK43" s="210">
        <f>SUMPRODUCT((Stabilo!$F$5:$DA$5=3)*(Stabilo!F48:DA48&lt;&gt;""))</f>
        <v>0</v>
      </c>
      <c r="AL43" s="210">
        <f>SUMPRODUCT((Stabilo!$F$5:$DA$5=4)*(Stabilo!F48:DA48&lt;&gt;""))</f>
        <v>0</v>
      </c>
      <c r="AM43" s="210">
        <f>SUMPRODUCT((Stabilo!$F$5:$DA$5=5)*(Stabilo!F48:DA48&lt;&gt;""))</f>
        <v>0</v>
      </c>
      <c r="AN43" s="210">
        <f>SUMPRODUCT((Stabilo!$F$5:$DA$5=6)*(Stabilo!F48:DA48&lt;&gt;""))</f>
        <v>0</v>
      </c>
      <c r="AO43" s="210">
        <f>SUMPRODUCT((Stabilo!$F$5:$DA$5=7)*(Stabilo!F48:DA48&lt;&gt;""))</f>
        <v>0</v>
      </c>
      <c r="AP43" s="210">
        <f>SUMPRODUCT((Stabilo!$F$5:$DA$5=8)*(Stabilo!F48:DA48&lt;&gt;""))</f>
        <v>0</v>
      </c>
      <c r="AQ43" s="210">
        <f>SUMPRODUCT((Stabilo!$F$5:$DA$5=9)*(Stabilo!F48:DA48&lt;&gt;""))</f>
        <v>0</v>
      </c>
      <c r="AR43" s="210">
        <f>SUMPRODUCT((Stabilo!$F$5:$DA$5=10)*(Stabilo!F48:DA48&lt;&gt;""))</f>
        <v>0</v>
      </c>
      <c r="HM43" s="5"/>
    </row>
  </sheetData>
  <sheetProtection password="C724" sheet="1" objects="1" scenarios="1"/>
  <mergeCells count="1">
    <mergeCell ref="D1:M1"/>
  </mergeCells>
  <phoneticPr fontId="21" type="noConversion"/>
  <conditionalFormatting sqref="N4:W43">
    <cfRule type="cellIs" dxfId="39" priority="25" stopIfTrue="1" operator="equal">
      <formula>"PRESENT"</formula>
    </cfRule>
    <cfRule type="cellIs" dxfId="38" priority="26" stopIfTrue="1" operator="equal">
      <formula>"ABSENT"</formula>
    </cfRule>
  </conditionalFormatting>
  <conditionalFormatting sqref="X4:X43">
    <cfRule type="cellIs" dxfId="37" priority="29" stopIfTrue="1" operator="equal">
      <formula>"PRESENT"</formula>
    </cfRule>
    <cfRule type="cellIs" dxfId="36" priority="30" stopIfTrue="1" operator="equal">
      <formula>"ABSENT"</formula>
    </cfRule>
  </conditionalFormatting>
  <conditionalFormatting sqref="B4:C43">
    <cfRule type="expression" dxfId="35" priority="16" stopIfTrue="1">
      <formula>MOD(ROW(),2)</formula>
    </cfRule>
  </conditionalFormatting>
  <conditionalFormatting sqref="D4:M43">
    <cfRule type="expression" dxfId="34" priority="8" stopIfTrue="1">
      <formula>MOD(ROW(),2)</formula>
    </cfRule>
  </conditionalFormatting>
  <pageMargins left="0.78740157480314965" right="0.78740157480314965" top="0.98425196850393704" bottom="0.98425196850393704" header="0.51181102362204722" footer="0.51181102362204722"/>
  <pageSetup paperSize="9" scale="72" firstPageNumber="0" fitToHeight="0" orientation="portrait" horizontalDpi="300" verticalDpi="300" r:id="rId1"/>
  <headerFooter alignWithMargins="0">
    <oddFooter>&amp;RPage &amp;P sur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32BB234-9A52-47C8-A2FD-3CD6D3AD658B}">
            <x14:iconSet iconSet="4TrafficLights" custom="1">
              <x14:cfvo type="percent">
                <xm:f>0</xm:f>
              </x14:cfvo>
              <x14:cfvo type="formula">
                <xm:f>Accueil!$AG$36</xm:f>
              </x14:cfvo>
              <x14:cfvo type="formula">
                <xm:f>Accueil!$AG$37</xm:f>
              </x14:cfvo>
              <x14:cfvo type="formula">
                <xm:f>Accueil!$AG$38</xm:f>
              </x14:cfvo>
              <x14:cfIcon iconSet="4TrafficLight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D4:M43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CCFF"/>
    <pageSetUpPr fitToPage="1"/>
  </sheetPr>
  <dimension ref="A1:Q110"/>
  <sheetViews>
    <sheetView showGridLines="0" showRowColHeaders="0" zoomScaleNormal="100" zoomScaleSheetLayoutView="100" workbookViewId="0">
      <selection sqref="A1:A3"/>
    </sheetView>
  </sheetViews>
  <sheetFormatPr baseColWidth="10" defaultRowHeight="15.75" x14ac:dyDescent="0.25"/>
  <cols>
    <col min="1" max="1" width="27.85546875" style="86" customWidth="1"/>
    <col min="2" max="2" width="41.85546875" style="89" customWidth="1"/>
    <col min="3" max="10" width="5.7109375" style="45" customWidth="1"/>
    <col min="11" max="12" width="8.42578125" style="94" customWidth="1"/>
    <col min="13" max="13" width="9" style="95" customWidth="1"/>
    <col min="14" max="14" width="9" style="90" customWidth="1"/>
    <col min="15" max="16" width="8.5703125" style="117" hidden="1" customWidth="1"/>
    <col min="17" max="17" width="11.42578125" style="45"/>
    <col min="18" max="18" width="12.85546875" style="45" customWidth="1"/>
    <col min="19" max="16384" width="11.42578125" style="45"/>
  </cols>
  <sheetData>
    <row r="1" spans="1:16" ht="124.5" customHeight="1" x14ac:dyDescent="0.25">
      <c r="A1" s="368" t="str">
        <f>IF(Nom_etab="","",Nom_etab)</f>
        <v/>
      </c>
      <c r="B1" s="370" t="str">
        <f>IF(Accueil!A2="","",Accueil!A2)</f>
        <v>Évaluations français 5e</v>
      </c>
      <c r="C1" s="372" t="s">
        <v>20</v>
      </c>
      <c r="D1" s="374" t="str">
        <f>IF(Stabilo!$D$57="","",Stabilo!$D$57)</f>
        <v>Nombre d'élèves évalués</v>
      </c>
      <c r="E1" s="376" t="str">
        <f>IF(Stabilo!$D$50="","",Stabilo!D50)</f>
        <v>Réponse(s) attendue(s) (Code 1)</v>
      </c>
      <c r="F1" s="356" t="str">
        <f>IF(Stabilo!$D$51="","",Stabilo!D51)</f>
        <v>Réussite partielle sans erreur (Code 3)</v>
      </c>
      <c r="G1" s="356" t="str">
        <f>IF(Stabilo!$D$52="","",Stabilo!D52)</f>
        <v>Réussite partielle avec erreur (Code 4)</v>
      </c>
      <c r="H1" s="358" t="str">
        <f>IF(Stabilo!$D$53="","",Stabilo!D53)</f>
        <v>Autres réponses (Code 9)</v>
      </c>
      <c r="I1" s="358" t="str">
        <f>IF(Stabilo!$D$54="","",Stabilo!D54)</f>
        <v>Absence de réponse (Code 0)</v>
      </c>
      <c r="J1" s="360" t="str">
        <f>IF(Stabilo!$D$55="","",Stabilo!D55)</f>
        <v>Élève absent (Code A)</v>
      </c>
      <c r="K1" s="352" t="s">
        <v>49</v>
      </c>
      <c r="L1" s="352" t="s">
        <v>50</v>
      </c>
      <c r="M1" s="352" t="s">
        <v>51</v>
      </c>
      <c r="N1" s="354" t="s">
        <v>52</v>
      </c>
      <c r="O1" s="350" t="s">
        <v>54</v>
      </c>
      <c r="P1" s="351" t="s">
        <v>55</v>
      </c>
    </row>
    <row r="2" spans="1:16" ht="18" customHeight="1" x14ac:dyDescent="0.25">
      <c r="A2" s="369"/>
      <c r="B2" s="371"/>
      <c r="C2" s="373"/>
      <c r="D2" s="375"/>
      <c r="E2" s="377"/>
      <c r="F2" s="357"/>
      <c r="G2" s="357"/>
      <c r="H2" s="359"/>
      <c r="I2" s="359"/>
      <c r="J2" s="361"/>
      <c r="K2" s="353"/>
      <c r="L2" s="353"/>
      <c r="M2" s="353"/>
      <c r="N2" s="355"/>
      <c r="O2" s="350"/>
      <c r="P2" s="351"/>
    </row>
    <row r="3" spans="1:16" ht="18" customHeight="1" thickBot="1" x14ac:dyDescent="0.3">
      <c r="A3" s="369"/>
      <c r="B3" s="371"/>
      <c r="C3" s="373"/>
      <c r="D3" s="375"/>
      <c r="E3" s="377"/>
      <c r="F3" s="357"/>
      <c r="G3" s="357"/>
      <c r="H3" s="359"/>
      <c r="I3" s="359"/>
      <c r="J3" s="361"/>
      <c r="K3" s="353"/>
      <c r="L3" s="353"/>
      <c r="M3" s="353"/>
      <c r="N3" s="355"/>
      <c r="O3" s="350"/>
      <c r="P3" s="351"/>
    </row>
    <row r="4" spans="1:16" ht="15.75" customHeight="1" x14ac:dyDescent="0.25">
      <c r="A4" s="391" t="str">
        <f>IF(COMP1="","",COMP1)</f>
        <v>CP 1 : Comprendre un texte dans son ensemble</v>
      </c>
      <c r="B4" s="378" t="str">
        <f>IF(COMS1="","",COMS1)</f>
        <v>Reconnaitre le genre d’un texte</v>
      </c>
      <c r="C4" s="61">
        <v>10</v>
      </c>
      <c r="D4" s="62">
        <f t="shared" ref="D4:D35" si="0">IF(ISERROR(HLOOKUP(C4,Resultats_ecole,9)),"",HLOOKUP(C4,Resultats_ecole,9))</f>
        <v>0</v>
      </c>
      <c r="E4" s="63">
        <f t="shared" ref="E4:E35" si="1">IF(ISERROR(HLOOKUP(C4,Resultats_ecole,2)),"",HLOOKUP(C4,Resultats_ecole,2))</f>
        <v>0</v>
      </c>
      <c r="F4" s="64">
        <f t="shared" ref="F4:F35" si="2">IF(ISERROR(HLOOKUP(C4,Resultats_ecole,3)),"",HLOOKUP(C4,Resultats_ecole,3))</f>
        <v>0</v>
      </c>
      <c r="G4" s="193">
        <f t="shared" ref="G4:G35" si="3">IF(ISERROR(HLOOKUP(C4,Resultats_ecole,4)),"",HLOOKUP(C4,Resultats_ecole,4))</f>
        <v>0</v>
      </c>
      <c r="H4" s="65">
        <f t="shared" ref="H4:H35" si="4">IF(ISERROR(HLOOKUP(C4,Resultats_ecole,5)),"",HLOOKUP(C4,Resultats_ecole,5))</f>
        <v>0</v>
      </c>
      <c r="I4" s="65">
        <f t="shared" ref="I4:I35" si="5">IF(ISERROR(HLOOKUP(C4,Resultats_ecole,6)),"",HLOOKUP(C4,Resultats_ecole,6))</f>
        <v>0</v>
      </c>
      <c r="J4" s="66">
        <f t="shared" ref="J4:J35" si="6">IF(ISERROR(HLOOKUP(C4,Resultats_ecole,7)),"",HLOOKUP(C4,Resultats_ecole,7))</f>
        <v>0</v>
      </c>
      <c r="K4" s="67" t="str">
        <f t="shared" ref="K4:K35" si="7">IF(ISERROR(E4/D4),"",ROUND(E4/D4,2))</f>
        <v/>
      </c>
      <c r="L4" s="68" t="str">
        <f t="shared" ref="L4:L35" si="8">IF(ISERROR((F4+G4)/D4),"",ROUND((F4+G4)/D4,2))</f>
        <v/>
      </c>
      <c r="M4" s="365" t="str">
        <f>IF(ISERROR(SUMIF($P$4:$P$57,P4,$E$4:$E$57)/SUMIF($P$4:$P$57,P4,$D$4:$D$57)),"",ROUND(SUMIF($P$4:$P$57,P4,$E$4:$E$57)/SUMIF($P$4:$P$57,P4,$D$4:$D$57),3))</f>
        <v/>
      </c>
      <c r="N4" s="362" t="str">
        <f>IF(ISERROR(SUMIF($O$4:$O$57,O4,$E$4:$E$57)/SUMIF($O$4:$O$57,O4,$D$4:$D$57)),"",ROUND(SUMIF($O$4:$O$57,O4,$E$4:$E$57)/SUMIF($O$4:$O$57,O4,$D$4:$D$57),3))</f>
        <v/>
      </c>
      <c r="O4" s="117">
        <f>IF(ISERROR(INDEX(Accueil!$M$27:$N$56,MATCH(VLOOKUP(C4,Accueil!$Q$27:$R$126,2),Accueil!$M$27:$M$56,0),2)),"",INDEX(Accueil!$M$27:$N$56,MATCH(VLOOKUP(C4,Accueil!$Q$27:$R$126,2),Accueil!$M$27:$M$56,0),2))</f>
        <v>1</v>
      </c>
      <c r="P4" s="117">
        <f>IF(ISERROR(INDEX(Accueil!$L$27:$M$56,MATCH(VLOOKUP(C4,Accueil!$Q$27:$R$126,2),Accueil!$M$27:$M$56,0),1)),"",INDEX(Accueil!$L$27:$M$56,MATCH(VLOOKUP(C4,Accueil!$Q$27:$R$126,2),Accueil!$M$27:$M$56,0),1))</f>
        <v>1</v>
      </c>
    </row>
    <row r="5" spans="1:16" ht="15.75" customHeight="1" x14ac:dyDescent="0.25">
      <c r="A5" s="392"/>
      <c r="B5" s="379"/>
      <c r="C5" s="69">
        <v>12</v>
      </c>
      <c r="D5" s="70">
        <f t="shared" si="0"/>
        <v>0</v>
      </c>
      <c r="E5" s="71">
        <f t="shared" si="1"/>
        <v>0</v>
      </c>
      <c r="F5" s="72">
        <f t="shared" si="2"/>
        <v>0</v>
      </c>
      <c r="G5" s="73">
        <f t="shared" si="3"/>
        <v>0</v>
      </c>
      <c r="H5" s="74">
        <f t="shared" si="4"/>
        <v>0</v>
      </c>
      <c r="I5" s="74">
        <f t="shared" si="5"/>
        <v>0</v>
      </c>
      <c r="J5" s="75">
        <f t="shared" si="6"/>
        <v>0</v>
      </c>
      <c r="K5" s="76" t="str">
        <f t="shared" si="7"/>
        <v/>
      </c>
      <c r="L5" s="77" t="str">
        <f t="shared" si="8"/>
        <v/>
      </c>
      <c r="M5" s="367"/>
      <c r="N5" s="363"/>
      <c r="O5" s="117">
        <f>IF(ISERROR(INDEX(Accueil!$M$27:$N$56,MATCH(VLOOKUP(C5,Accueil!$Q$27:$R$126,2),Accueil!$M$27:$M$56,0),2)),"",INDEX(Accueil!$M$27:$N$56,MATCH(VLOOKUP(C5,Accueil!$Q$27:$R$126,2),Accueil!$M$27:$M$56,0),2))</f>
        <v>1</v>
      </c>
      <c r="P5" s="117">
        <f>IF(ISERROR(INDEX(Accueil!$L$27:$M$56,MATCH(VLOOKUP(C5,Accueil!$Q$27:$R$126,2),Accueil!$M$27:$M$56,0),1)),"",INDEX(Accueil!$L$27:$M$56,MATCH(VLOOKUP(C5,Accueil!$Q$27:$R$126,2),Accueil!$M$27:$M$56,0),1))</f>
        <v>1</v>
      </c>
    </row>
    <row r="6" spans="1:16" ht="15.75" customHeight="1" x14ac:dyDescent="0.25">
      <c r="A6" s="392"/>
      <c r="B6" s="379" t="str">
        <f>IF(COMS2="","",COMS2)</f>
        <v xml:space="preserve">Dégager l’essentiel d’un texte </v>
      </c>
      <c r="C6" s="69">
        <v>4</v>
      </c>
      <c r="D6" s="70">
        <f t="shared" si="0"/>
        <v>0</v>
      </c>
      <c r="E6" s="71">
        <f t="shared" si="1"/>
        <v>0</v>
      </c>
      <c r="F6" s="72">
        <f t="shared" si="2"/>
        <v>0</v>
      </c>
      <c r="G6" s="73">
        <f t="shared" si="3"/>
        <v>0</v>
      </c>
      <c r="H6" s="74">
        <f t="shared" si="4"/>
        <v>0</v>
      </c>
      <c r="I6" s="74">
        <f t="shared" si="5"/>
        <v>0</v>
      </c>
      <c r="J6" s="75">
        <f t="shared" si="6"/>
        <v>0</v>
      </c>
      <c r="K6" s="76" t="str">
        <f t="shared" si="7"/>
        <v/>
      </c>
      <c r="L6" s="77" t="str">
        <f t="shared" si="8"/>
        <v/>
      </c>
      <c r="M6" s="382" t="str">
        <f>IF(ISERROR(SUMIF($P$4:$P$57,P6,$E$4:$E$57)/SUMIF($P$4:$P$57,P6,$D$4:$D$57)),"",ROUND(SUMIF($P$4:$P$57,P6,$E$4:$E$57)/SUMIF($P$4:$P$57,P6,$D$4:$D$57),3))</f>
        <v/>
      </c>
      <c r="N6" s="363"/>
      <c r="O6" s="117">
        <f>IF(ISERROR(INDEX(Accueil!$M$27:$N$56,MATCH(VLOOKUP(C6,Accueil!$Q$27:$R$126,2),Accueil!$M$27:$M$56,0),2)),"",INDEX(Accueil!$M$27:$N$56,MATCH(VLOOKUP(C6,Accueil!$Q$27:$R$126,2),Accueil!$M$27:$M$56,0),2))</f>
        <v>1</v>
      </c>
      <c r="P6" s="117">
        <f>IF(ISERROR(INDEX(Accueil!$L$27:$M$56,MATCH(VLOOKUP(C6,Accueil!$Q$27:$R$126,2),Accueil!$M$27:$M$56,0),1)),"",INDEX(Accueil!$L$27:$M$56,MATCH(VLOOKUP(C6,Accueil!$Q$27:$R$126,2),Accueil!$M$27:$M$56,0),1))</f>
        <v>2</v>
      </c>
    </row>
    <row r="7" spans="1:16" ht="15.75" customHeight="1" x14ac:dyDescent="0.25">
      <c r="A7" s="392"/>
      <c r="B7" s="379"/>
      <c r="C7" s="69">
        <v>5</v>
      </c>
      <c r="D7" s="70">
        <f t="shared" si="0"/>
        <v>0</v>
      </c>
      <c r="E7" s="71">
        <f t="shared" si="1"/>
        <v>0</v>
      </c>
      <c r="F7" s="72">
        <f t="shared" si="2"/>
        <v>0</v>
      </c>
      <c r="G7" s="73">
        <f t="shared" si="3"/>
        <v>0</v>
      </c>
      <c r="H7" s="74">
        <f t="shared" si="4"/>
        <v>0</v>
      </c>
      <c r="I7" s="74">
        <f t="shared" si="5"/>
        <v>0</v>
      </c>
      <c r="J7" s="75">
        <f t="shared" si="6"/>
        <v>0</v>
      </c>
      <c r="K7" s="76" t="str">
        <f t="shared" si="7"/>
        <v/>
      </c>
      <c r="L7" s="77" t="str">
        <f t="shared" si="8"/>
        <v/>
      </c>
      <c r="M7" s="366"/>
      <c r="N7" s="363"/>
      <c r="O7" s="117">
        <f>IF(ISERROR(INDEX(Accueil!$M$27:$N$56,MATCH(VLOOKUP(C7,Accueil!$Q$27:$R$126,2),Accueil!$M$27:$M$56,0),2)),"",INDEX(Accueil!$M$27:$N$56,MATCH(VLOOKUP(C7,Accueil!$Q$27:$R$126,2),Accueil!$M$27:$M$56,0),2))</f>
        <v>1</v>
      </c>
      <c r="P7" s="117">
        <f>IF(ISERROR(INDEX(Accueil!$L$27:$M$56,MATCH(VLOOKUP(C7,Accueil!$Q$27:$R$126,2),Accueil!$M$27:$M$56,0),1)),"",INDEX(Accueil!$L$27:$M$56,MATCH(VLOOKUP(C7,Accueil!$Q$27:$R$126,2),Accueil!$M$27:$M$56,0),1))</f>
        <v>2</v>
      </c>
    </row>
    <row r="8" spans="1:16" ht="15.75" customHeight="1" x14ac:dyDescent="0.25">
      <c r="A8" s="392"/>
      <c r="B8" s="379"/>
      <c r="C8" s="69">
        <v>6</v>
      </c>
      <c r="D8" s="70">
        <f t="shared" si="0"/>
        <v>0</v>
      </c>
      <c r="E8" s="71">
        <f t="shared" si="1"/>
        <v>0</v>
      </c>
      <c r="F8" s="72">
        <f t="shared" si="2"/>
        <v>0</v>
      </c>
      <c r="G8" s="73">
        <f t="shared" si="3"/>
        <v>0</v>
      </c>
      <c r="H8" s="74">
        <f t="shared" si="4"/>
        <v>0</v>
      </c>
      <c r="I8" s="74">
        <f t="shared" si="5"/>
        <v>0</v>
      </c>
      <c r="J8" s="75">
        <f t="shared" si="6"/>
        <v>0</v>
      </c>
      <c r="K8" s="76" t="str">
        <f t="shared" si="7"/>
        <v/>
      </c>
      <c r="L8" s="77" t="str">
        <f t="shared" si="8"/>
        <v/>
      </c>
      <c r="M8" s="366"/>
      <c r="N8" s="363"/>
      <c r="O8" s="117">
        <f>IF(ISERROR(INDEX(Accueil!$M$27:$N$56,MATCH(VLOOKUP(C8,Accueil!$Q$27:$R$126,2),Accueil!$M$27:$M$56,0),2)),"",INDEX(Accueil!$M$27:$N$56,MATCH(VLOOKUP(C8,Accueil!$Q$27:$R$126,2),Accueil!$M$27:$M$56,0),2))</f>
        <v>1</v>
      </c>
      <c r="P8" s="117">
        <f>IF(ISERROR(INDEX(Accueil!$L$27:$M$56,MATCH(VLOOKUP(C8,Accueil!$Q$27:$R$126,2),Accueil!$M$27:$M$56,0),1)),"",INDEX(Accueil!$L$27:$M$56,MATCH(VLOOKUP(C8,Accueil!$Q$27:$R$126,2),Accueil!$M$27:$M$56,0),1))</f>
        <v>2</v>
      </c>
    </row>
    <row r="9" spans="1:16" ht="15.75" customHeight="1" x14ac:dyDescent="0.25">
      <c r="A9" s="392"/>
      <c r="B9" s="379"/>
      <c r="C9" s="69">
        <v>7</v>
      </c>
      <c r="D9" s="70">
        <f t="shared" si="0"/>
        <v>0</v>
      </c>
      <c r="E9" s="71">
        <f t="shared" si="1"/>
        <v>0</v>
      </c>
      <c r="F9" s="72">
        <f t="shared" si="2"/>
        <v>0</v>
      </c>
      <c r="G9" s="73">
        <f t="shared" si="3"/>
        <v>0</v>
      </c>
      <c r="H9" s="74">
        <f t="shared" si="4"/>
        <v>0</v>
      </c>
      <c r="I9" s="74">
        <f t="shared" si="5"/>
        <v>0</v>
      </c>
      <c r="J9" s="75">
        <f t="shared" si="6"/>
        <v>0</v>
      </c>
      <c r="K9" s="76" t="str">
        <f t="shared" si="7"/>
        <v/>
      </c>
      <c r="L9" s="77" t="str">
        <f t="shared" si="8"/>
        <v/>
      </c>
      <c r="M9" s="366"/>
      <c r="N9" s="363"/>
      <c r="O9" s="117">
        <f>IF(ISERROR(INDEX(Accueil!$M$27:$N$56,MATCH(VLOOKUP(C9,Accueil!$Q$27:$R$126,2),Accueil!$M$27:$M$56,0),2)),"",INDEX(Accueil!$M$27:$N$56,MATCH(VLOOKUP(C9,Accueil!$Q$27:$R$126,2),Accueil!$M$27:$M$56,0),2))</f>
        <v>1</v>
      </c>
      <c r="P9" s="117">
        <f>IF(ISERROR(INDEX(Accueil!$L$27:$M$56,MATCH(VLOOKUP(C9,Accueil!$Q$27:$R$126,2),Accueil!$M$27:$M$56,0),1)),"",INDEX(Accueil!$L$27:$M$56,MATCH(VLOOKUP(C9,Accueil!$Q$27:$R$126,2),Accueil!$M$27:$M$56,0),1))</f>
        <v>2</v>
      </c>
    </row>
    <row r="10" spans="1:16" ht="15.75" customHeight="1" x14ac:dyDescent="0.25">
      <c r="A10" s="392"/>
      <c r="B10" s="379"/>
      <c r="C10" s="69">
        <v>8</v>
      </c>
      <c r="D10" s="70">
        <f t="shared" si="0"/>
        <v>0</v>
      </c>
      <c r="E10" s="71">
        <f t="shared" si="1"/>
        <v>0</v>
      </c>
      <c r="F10" s="72">
        <f t="shared" si="2"/>
        <v>0</v>
      </c>
      <c r="G10" s="73">
        <f t="shared" si="3"/>
        <v>0</v>
      </c>
      <c r="H10" s="74">
        <f t="shared" si="4"/>
        <v>0</v>
      </c>
      <c r="I10" s="74">
        <f t="shared" si="5"/>
        <v>0</v>
      </c>
      <c r="J10" s="75">
        <f t="shared" si="6"/>
        <v>0</v>
      </c>
      <c r="K10" s="76" t="str">
        <f t="shared" si="7"/>
        <v/>
      </c>
      <c r="L10" s="77" t="str">
        <f t="shared" si="8"/>
        <v/>
      </c>
      <c r="M10" s="366"/>
      <c r="N10" s="363"/>
      <c r="O10" s="117">
        <f>IF(ISERROR(INDEX(Accueil!$M$27:$N$56,MATCH(VLOOKUP(C10,Accueil!$Q$27:$R$126,2),Accueil!$M$27:$M$56,0),2)),"",INDEX(Accueil!$M$27:$N$56,MATCH(VLOOKUP(C10,Accueil!$Q$27:$R$126,2),Accueil!$M$27:$M$56,0),2))</f>
        <v>1</v>
      </c>
      <c r="P10" s="117">
        <f>IF(ISERROR(INDEX(Accueil!$L$27:$M$56,MATCH(VLOOKUP(C10,Accueil!$Q$27:$R$126,2),Accueil!$M$27:$M$56,0),1)),"",INDEX(Accueil!$L$27:$M$56,MATCH(VLOOKUP(C10,Accueil!$Q$27:$R$126,2),Accueil!$M$27:$M$56,0),1))</f>
        <v>2</v>
      </c>
    </row>
    <row r="11" spans="1:16" ht="15.75" customHeight="1" x14ac:dyDescent="0.25">
      <c r="A11" s="392"/>
      <c r="B11" s="379"/>
      <c r="C11" s="69">
        <v>9</v>
      </c>
      <c r="D11" s="70">
        <f t="shared" si="0"/>
        <v>0</v>
      </c>
      <c r="E11" s="71">
        <f t="shared" si="1"/>
        <v>0</v>
      </c>
      <c r="F11" s="72">
        <f t="shared" si="2"/>
        <v>0</v>
      </c>
      <c r="G11" s="73">
        <f t="shared" si="3"/>
        <v>0</v>
      </c>
      <c r="H11" s="74">
        <f t="shared" si="4"/>
        <v>0</v>
      </c>
      <c r="I11" s="74">
        <f t="shared" si="5"/>
        <v>0</v>
      </c>
      <c r="J11" s="75">
        <f t="shared" si="6"/>
        <v>0</v>
      </c>
      <c r="K11" s="76" t="str">
        <f t="shared" si="7"/>
        <v/>
      </c>
      <c r="L11" s="77" t="str">
        <f t="shared" si="8"/>
        <v/>
      </c>
      <c r="M11" s="366"/>
      <c r="N11" s="363"/>
      <c r="O11" s="117">
        <f>IF(ISERROR(INDEX(Accueil!$M$27:$N$56,MATCH(VLOOKUP(C11,Accueil!$Q$27:$R$126,2),Accueil!$M$27:$M$56,0),2)),"",INDEX(Accueil!$M$27:$N$56,MATCH(VLOOKUP(C11,Accueil!$Q$27:$R$126,2),Accueil!$M$27:$M$56,0),2))</f>
        <v>1</v>
      </c>
      <c r="P11" s="117">
        <f>IF(ISERROR(INDEX(Accueil!$L$27:$M$56,MATCH(VLOOKUP(C11,Accueil!$Q$27:$R$126,2),Accueil!$M$27:$M$56,0),1)),"",INDEX(Accueil!$L$27:$M$56,MATCH(VLOOKUP(C11,Accueil!$Q$27:$R$126,2),Accueil!$M$27:$M$56,0),1))</f>
        <v>2</v>
      </c>
    </row>
    <row r="12" spans="1:16" ht="15.75" customHeight="1" x14ac:dyDescent="0.25">
      <c r="A12" s="392"/>
      <c r="B12" s="379"/>
      <c r="C12" s="69">
        <v>15</v>
      </c>
      <c r="D12" s="70">
        <f t="shared" si="0"/>
        <v>0</v>
      </c>
      <c r="E12" s="71">
        <f t="shared" si="1"/>
        <v>0</v>
      </c>
      <c r="F12" s="72">
        <f t="shared" si="2"/>
        <v>0</v>
      </c>
      <c r="G12" s="73">
        <f t="shared" si="3"/>
        <v>0</v>
      </c>
      <c r="H12" s="74">
        <f t="shared" si="4"/>
        <v>0</v>
      </c>
      <c r="I12" s="74">
        <f t="shared" si="5"/>
        <v>0</v>
      </c>
      <c r="J12" s="75">
        <f t="shared" si="6"/>
        <v>0</v>
      </c>
      <c r="K12" s="76" t="str">
        <f t="shared" si="7"/>
        <v/>
      </c>
      <c r="L12" s="77" t="str">
        <f t="shared" si="8"/>
        <v/>
      </c>
      <c r="M12" s="366"/>
      <c r="N12" s="363"/>
      <c r="O12" s="117">
        <f>IF(ISERROR(INDEX(Accueil!$M$27:$N$56,MATCH(VLOOKUP(C12,Accueil!$Q$27:$R$126,2),Accueil!$M$27:$M$56,0),2)),"",INDEX(Accueil!$M$27:$N$56,MATCH(VLOOKUP(C12,Accueil!$Q$27:$R$126,2),Accueil!$M$27:$M$56,0),2))</f>
        <v>1</v>
      </c>
      <c r="P12" s="117">
        <f>IF(ISERROR(INDEX(Accueil!$L$27:$M$56,MATCH(VLOOKUP(C12,Accueil!$Q$27:$R$126,2),Accueil!$M$27:$M$56,0),1)),"",INDEX(Accueil!$L$27:$M$56,MATCH(VLOOKUP(C12,Accueil!$Q$27:$R$126,2),Accueil!$M$27:$M$56,0),1))</f>
        <v>2</v>
      </c>
    </row>
    <row r="13" spans="1:16" ht="15.75" customHeight="1" thickBot="1" x14ac:dyDescent="0.3">
      <c r="A13" s="393"/>
      <c r="B13" s="380"/>
      <c r="C13" s="78">
        <v>31</v>
      </c>
      <c r="D13" s="79">
        <f t="shared" si="0"/>
        <v>0</v>
      </c>
      <c r="E13" s="80">
        <f t="shared" si="1"/>
        <v>0</v>
      </c>
      <c r="F13" s="81">
        <f t="shared" si="2"/>
        <v>0</v>
      </c>
      <c r="G13" s="300">
        <f t="shared" si="3"/>
        <v>0</v>
      </c>
      <c r="H13" s="82">
        <f t="shared" si="4"/>
        <v>0</v>
      </c>
      <c r="I13" s="82">
        <f t="shared" si="5"/>
        <v>0</v>
      </c>
      <c r="J13" s="83">
        <f t="shared" si="6"/>
        <v>0</v>
      </c>
      <c r="K13" s="84" t="str">
        <f t="shared" si="7"/>
        <v/>
      </c>
      <c r="L13" s="85" t="str">
        <f t="shared" si="8"/>
        <v/>
      </c>
      <c r="M13" s="387"/>
      <c r="N13" s="364"/>
      <c r="O13" s="117">
        <f>IF(ISERROR(INDEX(Accueil!$M$27:$N$56,MATCH(VLOOKUP(C13,Accueil!$Q$27:$R$126,2),Accueil!$M$27:$M$56,0),2)),"",INDEX(Accueil!$M$27:$N$56,MATCH(VLOOKUP(C13,Accueil!$Q$27:$R$126,2),Accueil!$M$27:$M$56,0),2))</f>
        <v>1</v>
      </c>
      <c r="P13" s="117">
        <f>IF(ISERROR(INDEX(Accueil!$L$27:$M$56,MATCH(VLOOKUP(C13,Accueil!$Q$27:$R$126,2),Accueil!$M$27:$M$56,0),1)),"",INDEX(Accueil!$L$27:$M$56,MATCH(VLOOKUP(C13,Accueil!$Q$27:$R$126,2),Accueil!$M$27:$M$56,0),1))</f>
        <v>2</v>
      </c>
    </row>
    <row r="14" spans="1:16" ht="15.75" customHeight="1" x14ac:dyDescent="0.25">
      <c r="A14" s="391" t="str">
        <f>IF(COMP2="","",COMP2)</f>
        <v>CP 2 : Comprendre l’organisation logique d’un texte</v>
      </c>
      <c r="B14" s="378" t="str">
        <f>IF(COMS3="","",COMS3)</f>
        <v>Identifier les désignations et les caractérisations d’un personnage</v>
      </c>
      <c r="C14" s="61">
        <v>21</v>
      </c>
      <c r="D14" s="62">
        <f t="shared" si="0"/>
        <v>0</v>
      </c>
      <c r="E14" s="63">
        <f t="shared" si="1"/>
        <v>0</v>
      </c>
      <c r="F14" s="64">
        <f t="shared" si="2"/>
        <v>0</v>
      </c>
      <c r="G14" s="193">
        <f t="shared" si="3"/>
        <v>0</v>
      </c>
      <c r="H14" s="65">
        <f t="shared" si="4"/>
        <v>0</v>
      </c>
      <c r="I14" s="65">
        <f t="shared" si="5"/>
        <v>0</v>
      </c>
      <c r="J14" s="66">
        <f t="shared" si="6"/>
        <v>0</v>
      </c>
      <c r="K14" s="67" t="str">
        <f t="shared" si="7"/>
        <v/>
      </c>
      <c r="L14" s="68" t="str">
        <f t="shared" si="8"/>
        <v/>
      </c>
      <c r="M14" s="365" t="str">
        <f>IF(ISERROR(SUMIF($P$4:$P$57,P14,$E$4:$E$57)/SUMIF($P$4:$P$57,P14,$D$4:$D$57)),"",ROUND(SUMIF($P$4:$P$57,P14,$E$4:$E$57)/SUMIF($P$4:$P$57,P14,$D$4:$D$57),3))</f>
        <v/>
      </c>
      <c r="N14" s="362" t="str">
        <f>IF(ISERROR(SUMIF($O$4:$O$57,O14,$E$4:$E$57)/SUMIF($O$4:$O$57,O14,$D$4:$D$57)),"",ROUND(SUMIF($O$4:$O$57,O14,$E$4:$E$57)/SUMIF($O$4:$O$57,O14,$D$4:$D$57),3))</f>
        <v/>
      </c>
      <c r="O14" s="117">
        <f>IF(ISERROR(INDEX(Accueil!$M$27:$N$56,MATCH(VLOOKUP(C14,Accueil!$Q$27:$R$126,2),Accueil!$M$27:$M$56,0),2)),"",INDEX(Accueil!$M$27:$N$56,MATCH(VLOOKUP(C14,Accueil!$Q$27:$R$126,2),Accueil!$M$27:$M$56,0),2))</f>
        <v>2</v>
      </c>
      <c r="P14" s="117">
        <f>IF(ISERROR(INDEX(Accueil!$L$27:$M$56,MATCH(VLOOKUP(C14,Accueil!$Q$27:$R$126,2),Accueil!$M$27:$M$56,0),1)),"",INDEX(Accueil!$L$27:$M$56,MATCH(VLOOKUP(C14,Accueil!$Q$27:$R$126,2),Accueil!$M$27:$M$56,0),1))</f>
        <v>3</v>
      </c>
    </row>
    <row r="15" spans="1:16" ht="15.75" customHeight="1" x14ac:dyDescent="0.25">
      <c r="A15" s="392"/>
      <c r="B15" s="379"/>
      <c r="C15" s="69">
        <v>23</v>
      </c>
      <c r="D15" s="70">
        <f t="shared" si="0"/>
        <v>0</v>
      </c>
      <c r="E15" s="71">
        <f t="shared" si="1"/>
        <v>0</v>
      </c>
      <c r="F15" s="72">
        <f t="shared" si="2"/>
        <v>0</v>
      </c>
      <c r="G15" s="73">
        <f t="shared" si="3"/>
        <v>0</v>
      </c>
      <c r="H15" s="74">
        <f t="shared" si="4"/>
        <v>0</v>
      </c>
      <c r="I15" s="74">
        <f t="shared" si="5"/>
        <v>0</v>
      </c>
      <c r="J15" s="75">
        <f t="shared" si="6"/>
        <v>0</v>
      </c>
      <c r="K15" s="76" t="str">
        <f t="shared" si="7"/>
        <v/>
      </c>
      <c r="L15" s="77" t="str">
        <f t="shared" si="8"/>
        <v/>
      </c>
      <c r="M15" s="366"/>
      <c r="N15" s="363"/>
      <c r="O15" s="117">
        <f>IF(ISERROR(INDEX(Accueil!$M$27:$N$56,MATCH(VLOOKUP(C15,Accueil!$Q$27:$R$126,2),Accueil!$M$27:$M$56,0),2)),"",INDEX(Accueil!$M$27:$N$56,MATCH(VLOOKUP(C15,Accueil!$Q$27:$R$126,2),Accueil!$M$27:$M$56,0),2))</f>
        <v>2</v>
      </c>
      <c r="P15" s="117">
        <f>IF(ISERROR(INDEX(Accueil!$L$27:$M$56,MATCH(VLOOKUP(C15,Accueil!$Q$27:$R$126,2),Accueil!$M$27:$M$56,0),1)),"",INDEX(Accueil!$L$27:$M$56,MATCH(VLOOKUP(C15,Accueil!$Q$27:$R$126,2),Accueil!$M$27:$M$56,0),1))</f>
        <v>3</v>
      </c>
    </row>
    <row r="16" spans="1:16" ht="15.75" customHeight="1" x14ac:dyDescent="0.25">
      <c r="A16" s="392"/>
      <c r="B16" s="379"/>
      <c r="C16" s="69">
        <v>26</v>
      </c>
      <c r="D16" s="70">
        <f t="shared" si="0"/>
        <v>0</v>
      </c>
      <c r="E16" s="71">
        <f t="shared" si="1"/>
        <v>0</v>
      </c>
      <c r="F16" s="72">
        <f t="shared" si="2"/>
        <v>0</v>
      </c>
      <c r="G16" s="73">
        <f t="shared" si="3"/>
        <v>0</v>
      </c>
      <c r="H16" s="74">
        <f t="shared" si="4"/>
        <v>0</v>
      </c>
      <c r="I16" s="74">
        <f t="shared" si="5"/>
        <v>0</v>
      </c>
      <c r="J16" s="75">
        <f t="shared" si="6"/>
        <v>0</v>
      </c>
      <c r="K16" s="76" t="str">
        <f t="shared" si="7"/>
        <v/>
      </c>
      <c r="L16" s="77" t="str">
        <f t="shared" si="8"/>
        <v/>
      </c>
      <c r="M16" s="366"/>
      <c r="N16" s="363"/>
      <c r="O16" s="117">
        <f>IF(ISERROR(INDEX(Accueil!$M$27:$N$56,MATCH(VLOOKUP(C16,Accueil!$Q$27:$R$126,2),Accueil!$M$27:$M$56,0),2)),"",INDEX(Accueil!$M$27:$N$56,MATCH(VLOOKUP(C16,Accueil!$Q$27:$R$126,2),Accueil!$M$27:$M$56,0),2))</f>
        <v>2</v>
      </c>
      <c r="P16" s="117">
        <f>IF(ISERROR(INDEX(Accueil!$L$27:$M$56,MATCH(VLOOKUP(C16,Accueil!$Q$27:$R$126,2),Accueil!$M$27:$M$56,0),1)),"",INDEX(Accueil!$L$27:$M$56,MATCH(VLOOKUP(C16,Accueil!$Q$27:$R$126,2),Accueil!$M$27:$M$56,0),1))</f>
        <v>3</v>
      </c>
    </row>
    <row r="17" spans="1:16" ht="15.75" customHeight="1" x14ac:dyDescent="0.25">
      <c r="A17" s="392"/>
      <c r="B17" s="379"/>
      <c r="C17" s="69">
        <v>27</v>
      </c>
      <c r="D17" s="70">
        <f t="shared" si="0"/>
        <v>0</v>
      </c>
      <c r="E17" s="71">
        <f t="shared" si="1"/>
        <v>0</v>
      </c>
      <c r="F17" s="72">
        <f t="shared" si="2"/>
        <v>0</v>
      </c>
      <c r="G17" s="73">
        <f t="shared" si="3"/>
        <v>0</v>
      </c>
      <c r="H17" s="74">
        <f t="shared" si="4"/>
        <v>0</v>
      </c>
      <c r="I17" s="74">
        <f t="shared" si="5"/>
        <v>0</v>
      </c>
      <c r="J17" s="75">
        <f t="shared" si="6"/>
        <v>0</v>
      </c>
      <c r="K17" s="76" t="str">
        <f t="shared" si="7"/>
        <v/>
      </c>
      <c r="L17" s="77" t="str">
        <f t="shared" si="8"/>
        <v/>
      </c>
      <c r="M17" s="367"/>
      <c r="N17" s="363"/>
      <c r="O17" s="117">
        <f>IF(ISERROR(INDEX(Accueil!$M$27:$N$56,MATCH(VLOOKUP(C17,Accueil!$Q$27:$R$126,2),Accueil!$M$27:$M$56,0),2)),"",INDEX(Accueil!$M$27:$N$56,MATCH(VLOOKUP(C17,Accueil!$Q$27:$R$126,2),Accueil!$M$27:$M$56,0),2))</f>
        <v>2</v>
      </c>
      <c r="P17" s="117">
        <f>IF(ISERROR(INDEX(Accueil!$L$27:$M$56,MATCH(VLOOKUP(C17,Accueil!$Q$27:$R$126,2),Accueil!$M$27:$M$56,0),1)),"",INDEX(Accueil!$L$27:$M$56,MATCH(VLOOKUP(C17,Accueil!$Q$27:$R$126,2),Accueil!$M$27:$M$56,0),1))</f>
        <v>3</v>
      </c>
    </row>
    <row r="18" spans="1:16" ht="15.75" customHeight="1" x14ac:dyDescent="0.25">
      <c r="A18" s="392"/>
      <c r="B18" s="381" t="str">
        <f>IF(COMS4="","",COMS4)</f>
        <v>Restituer la chronologie d’un texte non linéaire</v>
      </c>
      <c r="C18" s="69">
        <v>1</v>
      </c>
      <c r="D18" s="70">
        <f t="shared" si="0"/>
        <v>0</v>
      </c>
      <c r="E18" s="71">
        <f t="shared" si="1"/>
        <v>0</v>
      </c>
      <c r="F18" s="72">
        <f t="shared" si="2"/>
        <v>0</v>
      </c>
      <c r="G18" s="73">
        <f t="shared" si="3"/>
        <v>0</v>
      </c>
      <c r="H18" s="74">
        <f t="shared" si="4"/>
        <v>0</v>
      </c>
      <c r="I18" s="74">
        <f t="shared" si="5"/>
        <v>0</v>
      </c>
      <c r="J18" s="75">
        <f t="shared" si="6"/>
        <v>0</v>
      </c>
      <c r="K18" s="76" t="str">
        <f t="shared" si="7"/>
        <v/>
      </c>
      <c r="L18" s="77" t="str">
        <f t="shared" si="8"/>
        <v/>
      </c>
      <c r="M18" s="382" t="str">
        <f>IF(ISERROR(SUMIF($P$4:$P$57,P18,$E$4:$E$57)/SUMIF($P$4:$P$57,P18,$D$4:$D$57)),"",ROUND(SUMIF($P$4:$P$57,P18,$E$4:$E$57)/SUMIF($P$4:$P$57,P18,$D$4:$D$57),3))</f>
        <v/>
      </c>
      <c r="N18" s="363"/>
      <c r="O18" s="117">
        <f>IF(ISERROR(INDEX(Accueil!$M$27:$N$56,MATCH(VLOOKUP(C18,Accueil!$Q$27:$R$126,2),Accueil!$M$27:$M$56,0),2)),"",INDEX(Accueil!$M$27:$N$56,MATCH(VLOOKUP(C18,Accueil!$Q$27:$R$126,2),Accueil!$M$27:$M$56,0),2))</f>
        <v>2</v>
      </c>
      <c r="P18" s="117">
        <f>IF(ISERROR(INDEX(Accueil!$L$27:$M$56,MATCH(VLOOKUP(C18,Accueil!$Q$27:$R$126,2),Accueil!$M$27:$M$56,0),1)),"",INDEX(Accueil!$L$27:$M$56,MATCH(VLOOKUP(C18,Accueil!$Q$27:$R$126,2),Accueil!$M$27:$M$56,0),1))</f>
        <v>4</v>
      </c>
    </row>
    <row r="19" spans="1:16" ht="15.75" customHeight="1" x14ac:dyDescent="0.25">
      <c r="A19" s="392"/>
      <c r="B19" s="381"/>
      <c r="C19" s="69">
        <v>2</v>
      </c>
      <c r="D19" s="70">
        <f t="shared" si="0"/>
        <v>0</v>
      </c>
      <c r="E19" s="71">
        <f t="shared" si="1"/>
        <v>0</v>
      </c>
      <c r="F19" s="72">
        <f t="shared" si="2"/>
        <v>0</v>
      </c>
      <c r="G19" s="73">
        <f t="shared" si="3"/>
        <v>0</v>
      </c>
      <c r="H19" s="74">
        <f t="shared" si="4"/>
        <v>0</v>
      </c>
      <c r="I19" s="74">
        <f t="shared" si="5"/>
        <v>0</v>
      </c>
      <c r="J19" s="75">
        <f t="shared" si="6"/>
        <v>0</v>
      </c>
      <c r="K19" s="76" t="str">
        <f t="shared" si="7"/>
        <v/>
      </c>
      <c r="L19" s="77" t="str">
        <f t="shared" si="8"/>
        <v/>
      </c>
      <c r="M19" s="366"/>
      <c r="N19" s="363"/>
      <c r="O19" s="117">
        <f>IF(ISERROR(INDEX(Accueil!$M$27:$N$56,MATCH(VLOOKUP(C19,Accueil!$Q$27:$R$126,2),Accueil!$M$27:$M$56,0),2)),"",INDEX(Accueil!$M$27:$N$56,MATCH(VLOOKUP(C19,Accueil!$Q$27:$R$126,2),Accueil!$M$27:$M$56,0),2))</f>
        <v>2</v>
      </c>
      <c r="P19" s="117">
        <f>IF(ISERROR(INDEX(Accueil!$L$27:$M$56,MATCH(VLOOKUP(C19,Accueil!$Q$27:$R$126,2),Accueil!$M$27:$M$56,0),1)),"",INDEX(Accueil!$L$27:$M$56,MATCH(VLOOKUP(C19,Accueil!$Q$27:$R$126,2),Accueil!$M$27:$M$56,0),1))</f>
        <v>4</v>
      </c>
    </row>
    <row r="20" spans="1:16" ht="15.75" customHeight="1" thickBot="1" x14ac:dyDescent="0.3">
      <c r="A20" s="393"/>
      <c r="B20" s="386"/>
      <c r="C20" s="78">
        <v>3</v>
      </c>
      <c r="D20" s="79">
        <f t="shared" si="0"/>
        <v>0</v>
      </c>
      <c r="E20" s="80">
        <f t="shared" si="1"/>
        <v>0</v>
      </c>
      <c r="F20" s="81">
        <f t="shared" si="2"/>
        <v>0</v>
      </c>
      <c r="G20" s="300">
        <f t="shared" si="3"/>
        <v>0</v>
      </c>
      <c r="H20" s="82">
        <f t="shared" si="4"/>
        <v>0</v>
      </c>
      <c r="I20" s="82">
        <f t="shared" si="5"/>
        <v>0</v>
      </c>
      <c r="J20" s="83">
        <f t="shared" si="6"/>
        <v>0</v>
      </c>
      <c r="K20" s="84" t="str">
        <f t="shared" si="7"/>
        <v/>
      </c>
      <c r="L20" s="85" t="str">
        <f t="shared" si="8"/>
        <v/>
      </c>
      <c r="M20" s="387"/>
      <c r="N20" s="364"/>
      <c r="O20" s="117">
        <f>IF(ISERROR(INDEX(Accueil!$M$27:$N$56,MATCH(VLOOKUP(C20,Accueil!$Q$27:$R$126,2),Accueil!$M$27:$M$56,0),2)),"",INDEX(Accueil!$M$27:$N$56,MATCH(VLOOKUP(C20,Accueil!$Q$27:$R$126,2),Accueil!$M$27:$M$56,0),2))</f>
        <v>2</v>
      </c>
      <c r="P20" s="117">
        <f>IF(ISERROR(INDEX(Accueil!$L$27:$M$56,MATCH(VLOOKUP(C20,Accueil!$Q$27:$R$126,2),Accueil!$M$27:$M$56,0),1)),"",INDEX(Accueil!$L$27:$M$56,MATCH(VLOOKUP(C20,Accueil!$Q$27:$R$126,2),Accueil!$M$27:$M$56,0),1))</f>
        <v>4</v>
      </c>
    </row>
    <row r="21" spans="1:16" ht="15.75" customHeight="1" x14ac:dyDescent="0.25">
      <c r="A21" s="388" t="str">
        <f>IF(COMP3="","",COMP3)</f>
        <v>CP 3 : Construire et vérifier le sens d’un texte lu</v>
      </c>
      <c r="B21" s="383" t="str">
        <f>IF(COMS5="","",COMS5)</f>
        <v>Relever des informations explicites dans un texte</v>
      </c>
      <c r="C21" s="61">
        <v>13</v>
      </c>
      <c r="D21" s="62">
        <f t="shared" si="0"/>
        <v>0</v>
      </c>
      <c r="E21" s="63">
        <f t="shared" si="1"/>
        <v>0</v>
      </c>
      <c r="F21" s="64">
        <f t="shared" si="2"/>
        <v>0</v>
      </c>
      <c r="G21" s="193">
        <f t="shared" si="3"/>
        <v>0</v>
      </c>
      <c r="H21" s="65">
        <f t="shared" si="4"/>
        <v>0</v>
      </c>
      <c r="I21" s="65">
        <f t="shared" si="5"/>
        <v>0</v>
      </c>
      <c r="J21" s="66">
        <f t="shared" si="6"/>
        <v>0</v>
      </c>
      <c r="K21" s="67" t="str">
        <f t="shared" si="7"/>
        <v/>
      </c>
      <c r="L21" s="68" t="str">
        <f t="shared" si="8"/>
        <v/>
      </c>
      <c r="M21" s="365" t="str">
        <f>IF(ISERROR(SUMIF($P$4:$P$57,P21,$E$4:$E$57)/SUMIF($P$4:$P$57,P21,$D$4:$D$57)),"",ROUND(SUMIF($P$4:$P$57,P21,$E$4:$E$57)/SUMIF($P$4:$P$57,P21,$D$4:$D$57),3))</f>
        <v/>
      </c>
      <c r="N21" s="362" t="str">
        <f>IF(ISERROR(SUMIF($O$4:$O$57,O21,$E$4:$E$57)/SUMIF($O$4:$O$57,O21,$D$4:$D$57)),"",ROUND(SUMIF($O$4:$O$57,O21,$E$4:$E$57)/SUMIF($O$4:$O$57,O21,$D$4:$D$57),3))</f>
        <v/>
      </c>
      <c r="O21" s="117">
        <f>IF(ISERROR(INDEX(Accueil!$M$27:$N$56,MATCH(VLOOKUP(C21,Accueil!$Q$27:$R$126,2),Accueil!$M$27:$M$56,0),2)),"",INDEX(Accueil!$M$27:$N$56,MATCH(VLOOKUP(C21,Accueil!$Q$27:$R$126,2),Accueil!$M$27:$M$56,0),2))</f>
        <v>3</v>
      </c>
      <c r="P21" s="117">
        <f>IF(ISERROR(INDEX(Accueil!$L$27:$M$56,MATCH(VLOOKUP(C21,Accueil!$Q$27:$R$126,2),Accueil!$M$27:$M$56,0),1)),"",INDEX(Accueil!$L$27:$M$56,MATCH(VLOOKUP(C21,Accueil!$Q$27:$R$126,2),Accueil!$M$27:$M$56,0),1))</f>
        <v>5</v>
      </c>
    </row>
    <row r="22" spans="1:16" ht="15.75" customHeight="1" x14ac:dyDescent="0.25">
      <c r="A22" s="389"/>
      <c r="B22" s="381"/>
      <c r="C22" s="69">
        <v>14</v>
      </c>
      <c r="D22" s="70">
        <f t="shared" si="0"/>
        <v>0</v>
      </c>
      <c r="E22" s="71">
        <f t="shared" si="1"/>
        <v>0</v>
      </c>
      <c r="F22" s="72">
        <f t="shared" si="2"/>
        <v>0</v>
      </c>
      <c r="G22" s="73">
        <f t="shared" si="3"/>
        <v>0</v>
      </c>
      <c r="H22" s="74">
        <f t="shared" si="4"/>
        <v>0</v>
      </c>
      <c r="I22" s="74">
        <f t="shared" si="5"/>
        <v>0</v>
      </c>
      <c r="J22" s="75">
        <f t="shared" si="6"/>
        <v>0</v>
      </c>
      <c r="K22" s="76" t="str">
        <f t="shared" si="7"/>
        <v/>
      </c>
      <c r="L22" s="77" t="str">
        <f t="shared" si="8"/>
        <v/>
      </c>
      <c r="M22" s="366"/>
      <c r="N22" s="363"/>
      <c r="O22" s="117">
        <f>IF(ISERROR(INDEX(Accueil!$M$27:$N$56,MATCH(VLOOKUP(C22,Accueil!$Q$27:$R$126,2),Accueil!$M$27:$M$56,0),2)),"",INDEX(Accueil!$M$27:$N$56,MATCH(VLOOKUP(C22,Accueil!$Q$27:$R$126,2),Accueil!$M$27:$M$56,0),2))</f>
        <v>3</v>
      </c>
      <c r="P22" s="117">
        <f>IF(ISERROR(INDEX(Accueil!$L$27:$M$56,MATCH(VLOOKUP(C22,Accueil!$Q$27:$R$126,2),Accueil!$M$27:$M$56,0),1)),"",INDEX(Accueil!$L$27:$M$56,MATCH(VLOOKUP(C22,Accueil!$Q$27:$R$126,2),Accueil!$M$27:$M$56,0),1))</f>
        <v>5</v>
      </c>
    </row>
    <row r="23" spans="1:16" ht="15.75" customHeight="1" x14ac:dyDescent="0.25">
      <c r="A23" s="389"/>
      <c r="B23" s="381"/>
      <c r="C23" s="69">
        <v>16</v>
      </c>
      <c r="D23" s="70">
        <f t="shared" si="0"/>
        <v>0</v>
      </c>
      <c r="E23" s="71">
        <f t="shared" si="1"/>
        <v>0</v>
      </c>
      <c r="F23" s="72">
        <f t="shared" si="2"/>
        <v>0</v>
      </c>
      <c r="G23" s="73">
        <f t="shared" si="3"/>
        <v>0</v>
      </c>
      <c r="H23" s="74">
        <f t="shared" si="4"/>
        <v>0</v>
      </c>
      <c r="I23" s="74">
        <f t="shared" si="5"/>
        <v>0</v>
      </c>
      <c r="J23" s="75">
        <f t="shared" si="6"/>
        <v>0</v>
      </c>
      <c r="K23" s="76" t="str">
        <f t="shared" si="7"/>
        <v/>
      </c>
      <c r="L23" s="77" t="str">
        <f t="shared" si="8"/>
        <v/>
      </c>
      <c r="M23" s="367"/>
      <c r="N23" s="363"/>
      <c r="O23" s="117">
        <f>IF(ISERROR(INDEX(Accueil!$M$27:$N$56,MATCH(VLOOKUP(C23,Accueil!$Q$27:$R$126,2),Accueil!$M$27:$M$56,0),2)),"",INDEX(Accueil!$M$27:$N$56,MATCH(VLOOKUP(C23,Accueil!$Q$27:$R$126,2),Accueil!$M$27:$M$56,0),2))</f>
        <v>3</v>
      </c>
      <c r="P23" s="117">
        <f>IF(ISERROR(INDEX(Accueil!$L$27:$M$56,MATCH(VLOOKUP(C23,Accueil!$Q$27:$R$126,2),Accueil!$M$27:$M$56,0),1)),"",INDEX(Accueil!$L$27:$M$56,MATCH(VLOOKUP(C23,Accueil!$Q$27:$R$126,2),Accueil!$M$27:$M$56,0),1))</f>
        <v>5</v>
      </c>
    </row>
    <row r="24" spans="1:16" ht="15.75" customHeight="1" x14ac:dyDescent="0.25">
      <c r="A24" s="389"/>
      <c r="B24" s="381" t="str">
        <f>IF(COMS6="","",COMS6)</f>
        <v>Mettre en relation plusieurs indices pour élaborer le sens d’un texte</v>
      </c>
      <c r="C24" s="69">
        <v>11</v>
      </c>
      <c r="D24" s="70">
        <f t="shared" si="0"/>
        <v>0</v>
      </c>
      <c r="E24" s="71">
        <f t="shared" si="1"/>
        <v>0</v>
      </c>
      <c r="F24" s="72">
        <f t="shared" si="2"/>
        <v>0</v>
      </c>
      <c r="G24" s="73">
        <f t="shared" si="3"/>
        <v>0</v>
      </c>
      <c r="H24" s="74">
        <f t="shared" si="4"/>
        <v>0</v>
      </c>
      <c r="I24" s="74">
        <f t="shared" si="5"/>
        <v>0</v>
      </c>
      <c r="J24" s="75">
        <f t="shared" si="6"/>
        <v>0</v>
      </c>
      <c r="K24" s="76" t="str">
        <f t="shared" si="7"/>
        <v/>
      </c>
      <c r="L24" s="77" t="str">
        <f t="shared" si="8"/>
        <v/>
      </c>
      <c r="M24" s="382" t="str">
        <f>IF(ISERROR(SUMIF($P$4:$P$57,P24,$E$4:$E$57)/SUMIF($P$4:$P$57,P24,$D$4:$D$57)),"",ROUND(SUMIF($P$4:$P$57,P24,$E$4:$E$57)/SUMIF($P$4:$P$57,P24,$D$4:$D$57),3))</f>
        <v/>
      </c>
      <c r="N24" s="363"/>
      <c r="O24" s="117">
        <f>IF(ISERROR(INDEX(Accueil!$M$27:$N$56,MATCH(VLOOKUP(C24,Accueil!$Q$27:$R$126,2),Accueil!$M$27:$M$56,0),2)),"",INDEX(Accueil!$M$27:$N$56,MATCH(VLOOKUP(C24,Accueil!$Q$27:$R$126,2),Accueil!$M$27:$M$56,0),2))</f>
        <v>3</v>
      </c>
      <c r="P24" s="117">
        <f>IF(ISERROR(INDEX(Accueil!$L$27:$M$56,MATCH(VLOOKUP(C24,Accueil!$Q$27:$R$126,2),Accueil!$M$27:$M$56,0),1)),"",INDEX(Accueil!$L$27:$M$56,MATCH(VLOOKUP(C24,Accueil!$Q$27:$R$126,2),Accueil!$M$27:$M$56,0),1))</f>
        <v>6</v>
      </c>
    </row>
    <row r="25" spans="1:16" ht="15.75" customHeight="1" x14ac:dyDescent="0.25">
      <c r="A25" s="389"/>
      <c r="B25" s="381"/>
      <c r="C25" s="69">
        <v>17</v>
      </c>
      <c r="D25" s="70">
        <f t="shared" si="0"/>
        <v>0</v>
      </c>
      <c r="E25" s="71">
        <f t="shared" si="1"/>
        <v>0</v>
      </c>
      <c r="F25" s="72">
        <f t="shared" si="2"/>
        <v>0</v>
      </c>
      <c r="G25" s="73">
        <f t="shared" si="3"/>
        <v>0</v>
      </c>
      <c r="H25" s="74">
        <f t="shared" si="4"/>
        <v>0</v>
      </c>
      <c r="I25" s="74">
        <f t="shared" si="5"/>
        <v>0</v>
      </c>
      <c r="J25" s="75">
        <f t="shared" si="6"/>
        <v>0</v>
      </c>
      <c r="K25" s="76" t="str">
        <f t="shared" si="7"/>
        <v/>
      </c>
      <c r="L25" s="77" t="str">
        <f t="shared" si="8"/>
        <v/>
      </c>
      <c r="M25" s="366"/>
      <c r="N25" s="363"/>
      <c r="O25" s="117">
        <f>IF(ISERROR(INDEX(Accueil!$M$27:$N$56,MATCH(VLOOKUP(C25,Accueil!$Q$27:$R$126,2),Accueil!$M$27:$M$56,0),2)),"",INDEX(Accueil!$M$27:$N$56,MATCH(VLOOKUP(C25,Accueil!$Q$27:$R$126,2),Accueil!$M$27:$M$56,0),2))</f>
        <v>3</v>
      </c>
      <c r="P25" s="117">
        <f>IF(ISERROR(INDEX(Accueil!$L$27:$M$56,MATCH(VLOOKUP(C25,Accueil!$Q$27:$R$126,2),Accueil!$M$27:$M$56,0),1)),"",INDEX(Accueil!$L$27:$M$56,MATCH(VLOOKUP(C25,Accueil!$Q$27:$R$126,2),Accueil!$M$27:$M$56,0),1))</f>
        <v>6</v>
      </c>
    </row>
    <row r="26" spans="1:16" ht="15.75" customHeight="1" x14ac:dyDescent="0.25">
      <c r="A26" s="389"/>
      <c r="B26" s="381"/>
      <c r="C26" s="69">
        <v>18</v>
      </c>
      <c r="D26" s="70">
        <f t="shared" si="0"/>
        <v>0</v>
      </c>
      <c r="E26" s="71">
        <f t="shared" si="1"/>
        <v>0</v>
      </c>
      <c r="F26" s="72">
        <f t="shared" si="2"/>
        <v>0</v>
      </c>
      <c r="G26" s="73">
        <f t="shared" si="3"/>
        <v>0</v>
      </c>
      <c r="H26" s="74">
        <f t="shared" si="4"/>
        <v>0</v>
      </c>
      <c r="I26" s="74">
        <f t="shared" si="5"/>
        <v>0</v>
      </c>
      <c r="J26" s="75">
        <f t="shared" si="6"/>
        <v>0</v>
      </c>
      <c r="K26" s="76" t="str">
        <f t="shared" si="7"/>
        <v/>
      </c>
      <c r="L26" s="77" t="str">
        <f t="shared" si="8"/>
        <v/>
      </c>
      <c r="M26" s="366"/>
      <c r="N26" s="363"/>
      <c r="O26" s="117">
        <f>IF(ISERROR(INDEX(Accueil!$M$27:$N$56,MATCH(VLOOKUP(C26,Accueil!$Q$27:$R$126,2),Accueil!$M$27:$M$56,0),2)),"",INDEX(Accueil!$M$27:$N$56,MATCH(VLOOKUP(C26,Accueil!$Q$27:$R$126,2),Accueil!$M$27:$M$56,0),2))</f>
        <v>3</v>
      </c>
      <c r="P26" s="117">
        <f>IF(ISERROR(INDEX(Accueil!$L$27:$M$56,MATCH(VLOOKUP(C26,Accueil!$Q$27:$R$126,2),Accueil!$M$27:$M$56,0),1)),"",INDEX(Accueil!$L$27:$M$56,MATCH(VLOOKUP(C26,Accueil!$Q$27:$R$126,2),Accueil!$M$27:$M$56,0),1))</f>
        <v>6</v>
      </c>
    </row>
    <row r="27" spans="1:16" ht="15.75" customHeight="1" x14ac:dyDescent="0.25">
      <c r="A27" s="389"/>
      <c r="B27" s="381"/>
      <c r="C27" s="69">
        <v>19</v>
      </c>
      <c r="D27" s="70">
        <f t="shared" si="0"/>
        <v>0</v>
      </c>
      <c r="E27" s="71">
        <f t="shared" si="1"/>
        <v>0</v>
      </c>
      <c r="F27" s="72">
        <f t="shared" si="2"/>
        <v>0</v>
      </c>
      <c r="G27" s="73">
        <f t="shared" si="3"/>
        <v>0</v>
      </c>
      <c r="H27" s="74">
        <f t="shared" si="4"/>
        <v>0</v>
      </c>
      <c r="I27" s="74">
        <f t="shared" si="5"/>
        <v>0</v>
      </c>
      <c r="J27" s="75">
        <f t="shared" si="6"/>
        <v>0</v>
      </c>
      <c r="K27" s="76" t="str">
        <f t="shared" si="7"/>
        <v/>
      </c>
      <c r="L27" s="77" t="str">
        <f t="shared" si="8"/>
        <v/>
      </c>
      <c r="M27" s="366"/>
      <c r="N27" s="363"/>
      <c r="O27" s="117">
        <f>IF(ISERROR(INDEX(Accueil!$M$27:$N$56,MATCH(VLOOKUP(C27,Accueil!$Q$27:$R$126,2),Accueil!$M$27:$M$56,0),2)),"",INDEX(Accueil!$M$27:$N$56,MATCH(VLOOKUP(C27,Accueil!$Q$27:$R$126,2),Accueil!$M$27:$M$56,0),2))</f>
        <v>3</v>
      </c>
      <c r="P27" s="117">
        <f>IF(ISERROR(INDEX(Accueil!$L$27:$M$56,MATCH(VLOOKUP(C27,Accueil!$Q$27:$R$126,2),Accueil!$M$27:$M$56,0),1)),"",INDEX(Accueil!$L$27:$M$56,MATCH(VLOOKUP(C27,Accueil!$Q$27:$R$126,2),Accueil!$M$27:$M$56,0),1))</f>
        <v>6</v>
      </c>
    </row>
    <row r="28" spans="1:16" ht="15.75" customHeight="1" x14ac:dyDescent="0.25">
      <c r="A28" s="389"/>
      <c r="B28" s="381"/>
      <c r="C28" s="69">
        <v>20</v>
      </c>
      <c r="D28" s="70">
        <f t="shared" si="0"/>
        <v>0</v>
      </c>
      <c r="E28" s="71">
        <f t="shared" si="1"/>
        <v>0</v>
      </c>
      <c r="F28" s="72">
        <f t="shared" si="2"/>
        <v>0</v>
      </c>
      <c r="G28" s="73">
        <f t="shared" si="3"/>
        <v>0</v>
      </c>
      <c r="H28" s="74">
        <f t="shared" si="4"/>
        <v>0</v>
      </c>
      <c r="I28" s="74">
        <f t="shared" si="5"/>
        <v>0</v>
      </c>
      <c r="J28" s="75">
        <f t="shared" si="6"/>
        <v>0</v>
      </c>
      <c r="K28" s="76" t="str">
        <f t="shared" si="7"/>
        <v/>
      </c>
      <c r="L28" s="77" t="str">
        <f t="shared" si="8"/>
        <v/>
      </c>
      <c r="M28" s="366"/>
      <c r="N28" s="363"/>
      <c r="O28" s="117">
        <f>IF(ISERROR(INDEX(Accueil!$M$27:$N$56,MATCH(VLOOKUP(C28,Accueil!$Q$27:$R$126,2),Accueil!$M$27:$M$56,0),2)),"",INDEX(Accueil!$M$27:$N$56,MATCH(VLOOKUP(C28,Accueil!$Q$27:$R$126,2),Accueil!$M$27:$M$56,0),2))</f>
        <v>3</v>
      </c>
      <c r="P28" s="117">
        <f>IF(ISERROR(INDEX(Accueil!$L$27:$M$56,MATCH(VLOOKUP(C28,Accueil!$Q$27:$R$126,2),Accueil!$M$27:$M$56,0),1)),"",INDEX(Accueil!$L$27:$M$56,MATCH(VLOOKUP(C28,Accueil!$Q$27:$R$126,2),Accueil!$M$27:$M$56,0),1))</f>
        <v>6</v>
      </c>
    </row>
    <row r="29" spans="1:16" ht="15.75" customHeight="1" x14ac:dyDescent="0.25">
      <c r="A29" s="389"/>
      <c r="B29" s="381"/>
      <c r="C29" s="69">
        <v>28</v>
      </c>
      <c r="D29" s="70">
        <f t="shared" si="0"/>
        <v>0</v>
      </c>
      <c r="E29" s="71">
        <f t="shared" si="1"/>
        <v>0</v>
      </c>
      <c r="F29" s="72">
        <f t="shared" si="2"/>
        <v>0</v>
      </c>
      <c r="G29" s="73">
        <f t="shared" si="3"/>
        <v>0</v>
      </c>
      <c r="H29" s="74">
        <f t="shared" si="4"/>
        <v>0</v>
      </c>
      <c r="I29" s="74">
        <f t="shared" si="5"/>
        <v>0</v>
      </c>
      <c r="J29" s="75">
        <f t="shared" si="6"/>
        <v>0</v>
      </c>
      <c r="K29" s="76" t="str">
        <f t="shared" si="7"/>
        <v/>
      </c>
      <c r="L29" s="77" t="str">
        <f t="shared" si="8"/>
        <v/>
      </c>
      <c r="M29" s="367"/>
      <c r="N29" s="363"/>
      <c r="O29" s="117">
        <f>IF(ISERROR(INDEX(Accueil!$M$27:$N$56,MATCH(VLOOKUP(C29,Accueil!$Q$27:$R$126,2),Accueil!$M$27:$M$56,0),2)),"",INDEX(Accueil!$M$27:$N$56,MATCH(VLOOKUP(C29,Accueil!$Q$27:$R$126,2),Accueil!$M$27:$M$56,0),2))</f>
        <v>3</v>
      </c>
      <c r="P29" s="117">
        <f>IF(ISERROR(INDEX(Accueil!$L$27:$M$56,MATCH(VLOOKUP(C29,Accueil!$Q$27:$R$126,2),Accueil!$M$27:$M$56,0),1)),"",INDEX(Accueil!$L$27:$M$56,MATCH(VLOOKUP(C29,Accueil!$Q$27:$R$126,2),Accueil!$M$27:$M$56,0),1))</f>
        <v>6</v>
      </c>
    </row>
    <row r="30" spans="1:16" ht="15.75" customHeight="1" x14ac:dyDescent="0.25">
      <c r="A30" s="389"/>
      <c r="B30" s="381" t="str">
        <f>IF(COMS7="","",COMS7)</f>
        <v>Emettre des hypothèses de lecture et les justifier</v>
      </c>
      <c r="C30" s="69">
        <v>22</v>
      </c>
      <c r="D30" s="70">
        <f t="shared" si="0"/>
        <v>0</v>
      </c>
      <c r="E30" s="71">
        <f t="shared" si="1"/>
        <v>0</v>
      </c>
      <c r="F30" s="72">
        <f t="shared" si="2"/>
        <v>0</v>
      </c>
      <c r="G30" s="73">
        <f t="shared" si="3"/>
        <v>0</v>
      </c>
      <c r="H30" s="74">
        <f t="shared" si="4"/>
        <v>0</v>
      </c>
      <c r="I30" s="74">
        <f t="shared" si="5"/>
        <v>0</v>
      </c>
      <c r="J30" s="75">
        <f t="shared" si="6"/>
        <v>0</v>
      </c>
      <c r="K30" s="76" t="str">
        <f t="shared" si="7"/>
        <v/>
      </c>
      <c r="L30" s="77" t="str">
        <f t="shared" si="8"/>
        <v/>
      </c>
      <c r="M30" s="382" t="str">
        <f>IF(ISERROR(SUMIF($P$4:$P$57,P30,$E$4:$E$57)/SUMIF($P$4:$P$57,P30,$D$4:$D$57)),"",ROUND(SUMIF($P$4:$P$57,P30,$E$4:$E$57)/SUMIF($P$4:$P$57,P30,$D$4:$D$57),3))</f>
        <v/>
      </c>
      <c r="N30" s="363"/>
      <c r="O30" s="117">
        <f>IF(ISERROR(INDEX(Accueil!$M$27:$N$56,MATCH(VLOOKUP(C30,Accueil!$Q$27:$R$126,2),Accueil!$M$27:$M$56,0),2)),"",INDEX(Accueil!$M$27:$N$56,MATCH(VLOOKUP(C30,Accueil!$Q$27:$R$126,2),Accueil!$M$27:$M$56,0),2))</f>
        <v>3</v>
      </c>
      <c r="P30" s="117">
        <f>IF(ISERROR(INDEX(Accueil!$L$27:$M$56,MATCH(VLOOKUP(C30,Accueil!$Q$27:$R$126,2),Accueil!$M$27:$M$56,0),1)),"",INDEX(Accueil!$L$27:$M$56,MATCH(VLOOKUP(C30,Accueil!$Q$27:$R$126,2),Accueil!$M$27:$M$56,0),1))</f>
        <v>7</v>
      </c>
    </row>
    <row r="31" spans="1:16" ht="15.75" customHeight="1" x14ac:dyDescent="0.25">
      <c r="A31" s="389"/>
      <c r="B31" s="381"/>
      <c r="C31" s="69">
        <v>24</v>
      </c>
      <c r="D31" s="70">
        <f t="shared" si="0"/>
        <v>0</v>
      </c>
      <c r="E31" s="71">
        <f t="shared" si="1"/>
        <v>0</v>
      </c>
      <c r="F31" s="72">
        <f t="shared" si="2"/>
        <v>0</v>
      </c>
      <c r="G31" s="73">
        <f t="shared" si="3"/>
        <v>0</v>
      </c>
      <c r="H31" s="74">
        <f t="shared" si="4"/>
        <v>0</v>
      </c>
      <c r="I31" s="74">
        <f t="shared" si="5"/>
        <v>0</v>
      </c>
      <c r="J31" s="75">
        <f t="shared" si="6"/>
        <v>0</v>
      </c>
      <c r="K31" s="76" t="str">
        <f t="shared" si="7"/>
        <v/>
      </c>
      <c r="L31" s="77" t="str">
        <f t="shared" si="8"/>
        <v/>
      </c>
      <c r="M31" s="366"/>
      <c r="N31" s="363"/>
      <c r="O31" s="117">
        <f>IF(ISERROR(INDEX(Accueil!$M$27:$N$56,MATCH(VLOOKUP(C31,Accueil!$Q$27:$R$126,2),Accueil!$M$27:$M$56,0),2)),"",INDEX(Accueil!$M$27:$N$56,MATCH(VLOOKUP(C31,Accueil!$Q$27:$R$126,2),Accueil!$M$27:$M$56,0),2))</f>
        <v>3</v>
      </c>
      <c r="P31" s="117">
        <f>IF(ISERROR(INDEX(Accueil!$L$27:$M$56,MATCH(VLOOKUP(C31,Accueil!$Q$27:$R$126,2),Accueil!$M$27:$M$56,0),1)),"",INDEX(Accueil!$L$27:$M$56,MATCH(VLOOKUP(C31,Accueil!$Q$27:$R$126,2),Accueil!$M$27:$M$56,0),1))</f>
        <v>7</v>
      </c>
    </row>
    <row r="32" spans="1:16" ht="15.75" customHeight="1" x14ac:dyDescent="0.25">
      <c r="A32" s="389"/>
      <c r="B32" s="381"/>
      <c r="C32" s="69">
        <v>25</v>
      </c>
      <c r="D32" s="70">
        <f t="shared" si="0"/>
        <v>0</v>
      </c>
      <c r="E32" s="71">
        <f t="shared" si="1"/>
        <v>0</v>
      </c>
      <c r="F32" s="72">
        <f t="shared" si="2"/>
        <v>0</v>
      </c>
      <c r="G32" s="73">
        <f t="shared" si="3"/>
        <v>0</v>
      </c>
      <c r="H32" s="74">
        <f t="shared" si="4"/>
        <v>0</v>
      </c>
      <c r="I32" s="74">
        <f t="shared" si="5"/>
        <v>0</v>
      </c>
      <c r="J32" s="75">
        <f t="shared" si="6"/>
        <v>0</v>
      </c>
      <c r="K32" s="76" t="str">
        <f t="shared" si="7"/>
        <v/>
      </c>
      <c r="L32" s="77" t="str">
        <f t="shared" si="8"/>
        <v/>
      </c>
      <c r="M32" s="366"/>
      <c r="N32" s="363"/>
      <c r="O32" s="117">
        <f>IF(ISERROR(INDEX(Accueil!$M$27:$N$56,MATCH(VLOOKUP(C32,Accueil!$Q$27:$R$126,2),Accueil!$M$27:$M$56,0),2)),"",INDEX(Accueil!$M$27:$N$56,MATCH(VLOOKUP(C32,Accueil!$Q$27:$R$126,2),Accueil!$M$27:$M$56,0),2))</f>
        <v>3</v>
      </c>
      <c r="P32" s="117">
        <f>IF(ISERROR(INDEX(Accueil!$L$27:$M$56,MATCH(VLOOKUP(C32,Accueil!$Q$27:$R$126,2),Accueil!$M$27:$M$56,0),1)),"",INDEX(Accueil!$L$27:$M$56,MATCH(VLOOKUP(C32,Accueil!$Q$27:$R$126,2),Accueil!$M$27:$M$56,0),1))</f>
        <v>7</v>
      </c>
    </row>
    <row r="33" spans="1:16" ht="15.75" customHeight="1" x14ac:dyDescent="0.25">
      <c r="A33" s="389"/>
      <c r="B33" s="381"/>
      <c r="C33" s="69">
        <v>29</v>
      </c>
      <c r="D33" s="70">
        <f t="shared" si="0"/>
        <v>0</v>
      </c>
      <c r="E33" s="71">
        <f t="shared" si="1"/>
        <v>0</v>
      </c>
      <c r="F33" s="72">
        <f t="shared" si="2"/>
        <v>0</v>
      </c>
      <c r="G33" s="73">
        <f t="shared" si="3"/>
        <v>0</v>
      </c>
      <c r="H33" s="74">
        <f t="shared" si="4"/>
        <v>0</v>
      </c>
      <c r="I33" s="74">
        <f t="shared" si="5"/>
        <v>0</v>
      </c>
      <c r="J33" s="75">
        <f t="shared" si="6"/>
        <v>0</v>
      </c>
      <c r="K33" s="76" t="str">
        <f t="shared" si="7"/>
        <v/>
      </c>
      <c r="L33" s="77" t="str">
        <f t="shared" si="8"/>
        <v/>
      </c>
      <c r="M33" s="367"/>
      <c r="N33" s="363"/>
      <c r="O33" s="117">
        <f>IF(ISERROR(INDEX(Accueil!$M$27:$N$56,MATCH(VLOOKUP(C33,Accueil!$Q$27:$R$126,2),Accueil!$M$27:$M$56,0),2)),"",INDEX(Accueil!$M$27:$N$56,MATCH(VLOOKUP(C33,Accueil!$Q$27:$R$126,2),Accueil!$M$27:$M$56,0),2))</f>
        <v>3</v>
      </c>
      <c r="P33" s="117">
        <f>IF(ISERROR(INDEX(Accueil!$L$27:$M$56,MATCH(VLOOKUP(C33,Accueil!$Q$27:$R$126,2),Accueil!$M$27:$M$56,0),1)),"",INDEX(Accueil!$L$27:$M$56,MATCH(VLOOKUP(C33,Accueil!$Q$27:$R$126,2),Accueil!$M$27:$M$56,0),1))</f>
        <v>7</v>
      </c>
    </row>
    <row r="34" spans="1:16" ht="15.75" customHeight="1" thickBot="1" x14ac:dyDescent="0.3">
      <c r="A34" s="390"/>
      <c r="B34" s="200" t="str">
        <f>IF(COMS8="","",COMS8)</f>
        <v>Donner son avis sur un texte et le justifier</v>
      </c>
      <c r="C34" s="78">
        <v>30</v>
      </c>
      <c r="D34" s="79">
        <f t="shared" si="0"/>
        <v>0</v>
      </c>
      <c r="E34" s="80">
        <f t="shared" si="1"/>
        <v>0</v>
      </c>
      <c r="F34" s="81">
        <f t="shared" si="2"/>
        <v>0</v>
      </c>
      <c r="G34" s="300">
        <f t="shared" si="3"/>
        <v>0</v>
      </c>
      <c r="H34" s="82">
        <f t="shared" si="4"/>
        <v>0</v>
      </c>
      <c r="I34" s="82">
        <f t="shared" si="5"/>
        <v>0</v>
      </c>
      <c r="J34" s="83">
        <f t="shared" si="6"/>
        <v>0</v>
      </c>
      <c r="K34" s="84" t="str">
        <f t="shared" si="7"/>
        <v/>
      </c>
      <c r="L34" s="85" t="str">
        <f t="shared" si="8"/>
        <v/>
      </c>
      <c r="M34" s="216" t="str">
        <f t="shared" ref="M34:M44" si="9">IF(ISERROR(SUMIF($P$4:$P$57,P34,$E$4:$E$57)/SUMIF($P$4:$P$57,P34,$D$4:$D$57)),"",ROUND(SUMIF($P$4:$P$57,P34,$E$4:$E$57)/SUMIF($P$4:$P$57,P34,$D$4:$D$57),3))</f>
        <v/>
      </c>
      <c r="N34" s="364"/>
      <c r="O34" s="117">
        <f>IF(ISERROR(INDEX(Accueil!$M$27:$N$56,MATCH(VLOOKUP(C34,Accueil!$Q$27:$R$126,2),Accueil!$M$27:$M$56,0),2)),"",INDEX(Accueil!$M$27:$N$56,MATCH(VLOOKUP(C34,Accueil!$Q$27:$R$126,2),Accueil!$M$27:$M$56,0),2))</f>
        <v>3</v>
      </c>
      <c r="P34" s="117">
        <f>IF(ISERROR(INDEX(Accueil!$L$27:$M$56,MATCH(VLOOKUP(C34,Accueil!$Q$27:$R$126,2),Accueil!$M$27:$M$56,0),1)),"",INDEX(Accueil!$L$27:$M$56,MATCH(VLOOKUP(C34,Accueil!$Q$27:$R$126,2),Accueil!$M$27:$M$56,0),1))</f>
        <v>8</v>
      </c>
    </row>
    <row r="35" spans="1:16" ht="15.75" customHeight="1" x14ac:dyDescent="0.25">
      <c r="A35" s="388" t="str">
        <f>IF(COMP4="","",COMP4)</f>
        <v>CP 4 : Raconter de façon claire et organisée en respectant la consigne</v>
      </c>
      <c r="B35" s="199" t="str">
        <f>IF(COMS9="","",COMS9)</f>
        <v>Longueur suffisante</v>
      </c>
      <c r="C35" s="61">
        <v>36</v>
      </c>
      <c r="D35" s="62">
        <f t="shared" si="0"/>
        <v>0</v>
      </c>
      <c r="E35" s="63">
        <f t="shared" si="1"/>
        <v>0</v>
      </c>
      <c r="F35" s="64">
        <f t="shared" si="2"/>
        <v>0</v>
      </c>
      <c r="G35" s="193">
        <f t="shared" si="3"/>
        <v>0</v>
      </c>
      <c r="H35" s="65">
        <f t="shared" si="4"/>
        <v>0</v>
      </c>
      <c r="I35" s="65">
        <f t="shared" si="5"/>
        <v>0</v>
      </c>
      <c r="J35" s="66">
        <f t="shared" si="6"/>
        <v>0</v>
      </c>
      <c r="K35" s="67" t="str">
        <f t="shared" si="7"/>
        <v/>
      </c>
      <c r="L35" s="68" t="str">
        <f t="shared" si="8"/>
        <v/>
      </c>
      <c r="M35" s="217" t="str">
        <f t="shared" si="9"/>
        <v/>
      </c>
      <c r="N35" s="362" t="str">
        <f>IF(ISERROR(SUMIF($O$4:$O$57,O35,$E$4:$E$57)/SUMIF($O$4:$O$57,O35,$D$4:$D$57)),"",ROUND(SUMIF($O$4:$O$57,O35,$E$4:$E$57)/SUMIF($O$4:$O$57,O35,$D$4:$D$57),3))</f>
        <v/>
      </c>
      <c r="O35" s="117">
        <f>IF(ISERROR(INDEX(Accueil!$M$27:$N$56,MATCH(VLOOKUP(C35,Accueil!$Q$27:$R$126,2),Accueil!$M$27:$M$56,0),2)),"",INDEX(Accueil!$M$27:$N$56,MATCH(VLOOKUP(C35,Accueil!$Q$27:$R$126,2),Accueil!$M$27:$M$56,0),2))</f>
        <v>4</v>
      </c>
      <c r="P35" s="117">
        <f>IF(ISERROR(INDEX(Accueil!$L$27:$M$56,MATCH(VLOOKUP(C35,Accueil!$Q$27:$R$126,2),Accueil!$M$27:$M$56,0),1)),"",INDEX(Accueil!$L$27:$M$56,MATCH(VLOOKUP(C35,Accueil!$Q$27:$R$126,2),Accueil!$M$27:$M$56,0),1))</f>
        <v>9</v>
      </c>
    </row>
    <row r="36" spans="1:16" ht="15.75" customHeight="1" x14ac:dyDescent="0.25">
      <c r="A36" s="389"/>
      <c r="B36" s="198" t="str">
        <f>IF(COMS10="","",COMS10)</f>
        <v>Produire un récit</v>
      </c>
      <c r="C36" s="69">
        <v>37</v>
      </c>
      <c r="D36" s="70">
        <f t="shared" ref="D36:D57" si="10">IF(ISERROR(HLOOKUP(C36,Resultats_ecole,9)),"",HLOOKUP(C36,Resultats_ecole,9))</f>
        <v>0</v>
      </c>
      <c r="E36" s="71">
        <f t="shared" ref="E36:E57" si="11">IF(ISERROR(HLOOKUP(C36,Resultats_ecole,2)),"",HLOOKUP(C36,Resultats_ecole,2))</f>
        <v>0</v>
      </c>
      <c r="F36" s="72">
        <f t="shared" ref="F36:F57" si="12">IF(ISERROR(HLOOKUP(C36,Resultats_ecole,3)),"",HLOOKUP(C36,Resultats_ecole,3))</f>
        <v>0</v>
      </c>
      <c r="G36" s="73">
        <f t="shared" ref="G36:G57" si="13">IF(ISERROR(HLOOKUP(C36,Resultats_ecole,4)),"",HLOOKUP(C36,Resultats_ecole,4))</f>
        <v>0</v>
      </c>
      <c r="H36" s="74">
        <f t="shared" ref="H36:H57" si="14">IF(ISERROR(HLOOKUP(C36,Resultats_ecole,5)),"",HLOOKUP(C36,Resultats_ecole,5))</f>
        <v>0</v>
      </c>
      <c r="I36" s="74">
        <f t="shared" ref="I36:I57" si="15">IF(ISERROR(HLOOKUP(C36,Resultats_ecole,6)),"",HLOOKUP(C36,Resultats_ecole,6))</f>
        <v>0</v>
      </c>
      <c r="J36" s="75">
        <f t="shared" ref="J36:J57" si="16">IF(ISERROR(HLOOKUP(C36,Resultats_ecole,7)),"",HLOOKUP(C36,Resultats_ecole,7))</f>
        <v>0</v>
      </c>
      <c r="K36" s="76" t="str">
        <f t="shared" ref="K36:K57" si="17">IF(ISERROR(E36/D36),"",ROUND(E36/D36,2))</f>
        <v/>
      </c>
      <c r="L36" s="77" t="str">
        <f t="shared" ref="L36:L57" si="18">IF(ISERROR((F36+G36)/D36),"",ROUND((F36+G36)/D36,2))</f>
        <v/>
      </c>
      <c r="M36" s="218" t="str">
        <f t="shared" si="9"/>
        <v/>
      </c>
      <c r="N36" s="363"/>
      <c r="O36" s="117">
        <f>IF(ISERROR(INDEX(Accueil!$M$27:$N$56,MATCH(VLOOKUP(C36,Accueil!$Q$27:$R$126,2),Accueil!$M$27:$M$56,0),2)),"",INDEX(Accueil!$M$27:$N$56,MATCH(VLOOKUP(C36,Accueil!$Q$27:$R$126,2),Accueil!$M$27:$M$56,0),2))</f>
        <v>4</v>
      </c>
      <c r="P36" s="117">
        <f>IF(ISERROR(INDEX(Accueil!$L$27:$M$56,MATCH(VLOOKUP(C36,Accueil!$Q$27:$R$126,2),Accueil!$M$27:$M$56,0),1)),"",INDEX(Accueil!$L$27:$M$56,MATCH(VLOOKUP(C36,Accueil!$Q$27:$R$126,2),Accueil!$M$27:$M$56,0),1))</f>
        <v>10</v>
      </c>
    </row>
    <row r="37" spans="1:16" ht="15.75" customHeight="1" x14ac:dyDescent="0.25">
      <c r="A37" s="389"/>
      <c r="B37" s="198" t="str">
        <f>IF(COMS11="","",COMS11)</f>
        <v>Planifier</v>
      </c>
      <c r="C37" s="69">
        <v>38</v>
      </c>
      <c r="D37" s="70">
        <f t="shared" si="10"/>
        <v>0</v>
      </c>
      <c r="E37" s="71">
        <f t="shared" si="11"/>
        <v>0</v>
      </c>
      <c r="F37" s="72">
        <f t="shared" si="12"/>
        <v>0</v>
      </c>
      <c r="G37" s="73">
        <f t="shared" si="13"/>
        <v>0</v>
      </c>
      <c r="H37" s="74">
        <f t="shared" si="14"/>
        <v>0</v>
      </c>
      <c r="I37" s="74">
        <f t="shared" si="15"/>
        <v>0</v>
      </c>
      <c r="J37" s="75">
        <f t="shared" si="16"/>
        <v>0</v>
      </c>
      <c r="K37" s="76" t="str">
        <f t="shared" si="17"/>
        <v/>
      </c>
      <c r="L37" s="77" t="str">
        <f t="shared" si="18"/>
        <v/>
      </c>
      <c r="M37" s="218" t="str">
        <f t="shared" si="9"/>
        <v/>
      </c>
      <c r="N37" s="363"/>
      <c r="O37" s="117">
        <f>IF(ISERROR(INDEX(Accueil!$M$27:$N$56,MATCH(VLOOKUP(C37,Accueil!$Q$27:$R$126,2),Accueil!$M$27:$M$56,0),2)),"",INDEX(Accueil!$M$27:$N$56,MATCH(VLOOKUP(C37,Accueil!$Q$27:$R$126,2),Accueil!$M$27:$M$56,0),2))</f>
        <v>4</v>
      </c>
      <c r="P37" s="117">
        <f>IF(ISERROR(INDEX(Accueil!$L$27:$M$56,MATCH(VLOOKUP(C37,Accueil!$Q$27:$R$126,2),Accueil!$M$27:$M$56,0),1)),"",INDEX(Accueil!$L$27:$M$56,MATCH(VLOOKUP(C37,Accueil!$Q$27:$R$126,2),Accueil!$M$27:$M$56,0),1))</f>
        <v>11</v>
      </c>
    </row>
    <row r="38" spans="1:16" ht="15.75" customHeight="1" x14ac:dyDescent="0.25">
      <c r="A38" s="389"/>
      <c r="B38" s="198" t="str">
        <f>IF(COMS12="","",COMS12)</f>
        <v>Prendre en compte les éléments proposés</v>
      </c>
      <c r="C38" s="69">
        <v>39</v>
      </c>
      <c r="D38" s="70">
        <f t="shared" si="10"/>
        <v>0</v>
      </c>
      <c r="E38" s="71">
        <f t="shared" si="11"/>
        <v>0</v>
      </c>
      <c r="F38" s="72">
        <f t="shared" si="12"/>
        <v>0</v>
      </c>
      <c r="G38" s="73">
        <f t="shared" si="13"/>
        <v>0</v>
      </c>
      <c r="H38" s="74">
        <f t="shared" si="14"/>
        <v>0</v>
      </c>
      <c r="I38" s="74">
        <f t="shared" si="15"/>
        <v>0</v>
      </c>
      <c r="J38" s="75">
        <f t="shared" si="16"/>
        <v>0</v>
      </c>
      <c r="K38" s="76" t="str">
        <f t="shared" si="17"/>
        <v/>
      </c>
      <c r="L38" s="77" t="str">
        <f t="shared" si="18"/>
        <v/>
      </c>
      <c r="M38" s="218" t="str">
        <f t="shared" si="9"/>
        <v/>
      </c>
      <c r="N38" s="363"/>
      <c r="O38" s="117">
        <f>IF(ISERROR(INDEX(Accueil!$M$27:$N$56,MATCH(VLOOKUP(C38,Accueil!$Q$27:$R$126,2),Accueil!$M$27:$M$56,0),2)),"",INDEX(Accueil!$M$27:$N$56,MATCH(VLOOKUP(C38,Accueil!$Q$27:$R$126,2),Accueil!$M$27:$M$56,0),2))</f>
        <v>4</v>
      </c>
      <c r="P38" s="117">
        <f>IF(ISERROR(INDEX(Accueil!$L$27:$M$56,MATCH(VLOOKUP(C38,Accueil!$Q$27:$R$126,2),Accueil!$M$27:$M$56,0),1)),"",INDEX(Accueil!$L$27:$M$56,MATCH(VLOOKUP(C38,Accueil!$Q$27:$R$126,2),Accueil!$M$27:$M$56,0),1))</f>
        <v>12</v>
      </c>
    </row>
    <row r="39" spans="1:16" ht="15.75" customHeight="1" thickBot="1" x14ac:dyDescent="0.3">
      <c r="A39" s="390"/>
      <c r="B39" s="200" t="str">
        <f>IF(COMS13="","",COMS13)</f>
        <v>Progression des informations</v>
      </c>
      <c r="C39" s="78">
        <v>40</v>
      </c>
      <c r="D39" s="79">
        <f t="shared" si="10"/>
        <v>0</v>
      </c>
      <c r="E39" s="80">
        <f t="shared" si="11"/>
        <v>0</v>
      </c>
      <c r="F39" s="81">
        <f t="shared" si="12"/>
        <v>0</v>
      </c>
      <c r="G39" s="300">
        <f t="shared" si="13"/>
        <v>0</v>
      </c>
      <c r="H39" s="82">
        <f t="shared" si="14"/>
        <v>0</v>
      </c>
      <c r="I39" s="82">
        <f t="shared" si="15"/>
        <v>0</v>
      </c>
      <c r="J39" s="83">
        <f t="shared" si="16"/>
        <v>0</v>
      </c>
      <c r="K39" s="84" t="str">
        <f t="shared" si="17"/>
        <v/>
      </c>
      <c r="L39" s="85" t="str">
        <f t="shared" si="18"/>
        <v/>
      </c>
      <c r="M39" s="216" t="str">
        <f t="shared" si="9"/>
        <v/>
      </c>
      <c r="N39" s="364"/>
      <c r="O39" s="117">
        <f>IF(ISERROR(INDEX(Accueil!$M$27:$N$56,MATCH(VLOOKUP(C39,Accueil!$Q$27:$R$126,2),Accueil!$M$27:$M$56,0),2)),"",INDEX(Accueil!$M$27:$N$56,MATCH(VLOOKUP(C39,Accueil!$Q$27:$R$126,2),Accueil!$M$27:$M$56,0),2))</f>
        <v>4</v>
      </c>
      <c r="P39" s="117">
        <f>IF(ISERROR(INDEX(Accueil!$L$27:$M$56,MATCH(VLOOKUP(C39,Accueil!$Q$27:$R$126,2),Accueil!$M$27:$M$56,0),1)),"",INDEX(Accueil!$L$27:$M$56,MATCH(VLOOKUP(C39,Accueil!$Q$27:$R$126,2),Accueil!$M$27:$M$56,0),1))</f>
        <v>13</v>
      </c>
    </row>
    <row r="40" spans="1:16" ht="15.75" customHeight="1" x14ac:dyDescent="0.25">
      <c r="A40" s="388" t="str">
        <f>IF(COMP5="","",COMP5)</f>
        <v>CP 5 : Assurer la cohérence de son récit</v>
      </c>
      <c r="B40" s="199" t="str">
        <f>IF(COMS14="","",COMS14)</f>
        <v>Choix et cohérences énonciatifs</v>
      </c>
      <c r="C40" s="61">
        <v>41</v>
      </c>
      <c r="D40" s="62">
        <f t="shared" si="10"/>
        <v>0</v>
      </c>
      <c r="E40" s="63">
        <f t="shared" si="11"/>
        <v>0</v>
      </c>
      <c r="F40" s="64">
        <f t="shared" si="12"/>
        <v>0</v>
      </c>
      <c r="G40" s="193">
        <f t="shared" si="13"/>
        <v>0</v>
      </c>
      <c r="H40" s="65">
        <f t="shared" si="14"/>
        <v>0</v>
      </c>
      <c r="I40" s="65">
        <f t="shared" si="15"/>
        <v>0</v>
      </c>
      <c r="J40" s="66">
        <f t="shared" si="16"/>
        <v>0</v>
      </c>
      <c r="K40" s="67" t="str">
        <f t="shared" si="17"/>
        <v/>
      </c>
      <c r="L40" s="68" t="str">
        <f t="shared" si="18"/>
        <v/>
      </c>
      <c r="M40" s="217" t="str">
        <f t="shared" si="9"/>
        <v/>
      </c>
      <c r="N40" s="362" t="str">
        <f>IF(ISERROR(SUMIF($O$4:$O$57,O40,$E$4:$E$57)/SUMIF($O$4:$O$57,O40,$D$4:$D$57)),"",ROUND(SUMIF($O$4:$O$57,O40,$E$4:$E$57)/SUMIF($O$4:$O$57,O40,$D$4:$D$57),3))</f>
        <v/>
      </c>
      <c r="O40" s="117">
        <f>IF(ISERROR(INDEX(Accueil!$M$27:$N$56,MATCH(VLOOKUP(C40,Accueil!$Q$27:$R$126,2),Accueil!$M$27:$M$56,0),2)),"",INDEX(Accueil!$M$27:$N$56,MATCH(VLOOKUP(C40,Accueil!$Q$27:$R$126,2),Accueil!$M$27:$M$56,0),2))</f>
        <v>5</v>
      </c>
      <c r="P40" s="117">
        <f>IF(ISERROR(INDEX(Accueil!$L$27:$M$56,MATCH(VLOOKUP(C40,Accueil!$Q$27:$R$126,2),Accueil!$M$27:$M$56,0),1)),"",INDEX(Accueil!$L$27:$M$56,MATCH(VLOOKUP(C40,Accueil!$Q$27:$R$126,2),Accueil!$M$27:$M$56,0),1))</f>
        <v>14</v>
      </c>
    </row>
    <row r="41" spans="1:16" ht="15.75" customHeight="1" x14ac:dyDescent="0.25">
      <c r="A41" s="389"/>
      <c r="B41" s="198" t="str">
        <f>IF(COMS15="","",COMS15)</f>
        <v>Cohérence dans l’emploi des temps</v>
      </c>
      <c r="C41" s="69">
        <v>42</v>
      </c>
      <c r="D41" s="70">
        <f t="shared" si="10"/>
        <v>0</v>
      </c>
      <c r="E41" s="71">
        <f t="shared" si="11"/>
        <v>0</v>
      </c>
      <c r="F41" s="72">
        <f t="shared" si="12"/>
        <v>0</v>
      </c>
      <c r="G41" s="73">
        <f t="shared" si="13"/>
        <v>0</v>
      </c>
      <c r="H41" s="74">
        <f t="shared" si="14"/>
        <v>0</v>
      </c>
      <c r="I41" s="74">
        <f t="shared" si="15"/>
        <v>0</v>
      </c>
      <c r="J41" s="75">
        <f t="shared" si="16"/>
        <v>0</v>
      </c>
      <c r="K41" s="76" t="str">
        <f t="shared" si="17"/>
        <v/>
      </c>
      <c r="L41" s="77" t="str">
        <f t="shared" si="18"/>
        <v/>
      </c>
      <c r="M41" s="218" t="str">
        <f t="shared" si="9"/>
        <v/>
      </c>
      <c r="N41" s="363"/>
      <c r="O41" s="117">
        <f>IF(ISERROR(INDEX(Accueil!$M$27:$N$56,MATCH(VLOOKUP(C41,Accueil!$Q$27:$R$126,2),Accueil!$M$27:$M$56,0),2)),"",INDEX(Accueil!$M$27:$N$56,MATCH(VLOOKUP(C41,Accueil!$Q$27:$R$126,2),Accueil!$M$27:$M$56,0),2))</f>
        <v>5</v>
      </c>
      <c r="P41" s="117">
        <f>IF(ISERROR(INDEX(Accueil!$L$27:$M$56,MATCH(VLOOKUP(C41,Accueil!$Q$27:$R$126,2),Accueil!$M$27:$M$56,0),1)),"",INDEX(Accueil!$L$27:$M$56,MATCH(VLOOKUP(C41,Accueil!$Q$27:$R$126,2),Accueil!$M$27:$M$56,0),1))</f>
        <v>15</v>
      </c>
    </row>
    <row r="42" spans="1:16" ht="15.75" customHeight="1" thickBot="1" x14ac:dyDescent="0.3">
      <c r="A42" s="390"/>
      <c r="B42" s="200" t="str">
        <f>IF(COMS16="","",COMS16)</f>
        <v>Cohérence dans l’emploi des substituts</v>
      </c>
      <c r="C42" s="78">
        <v>43</v>
      </c>
      <c r="D42" s="79">
        <f t="shared" si="10"/>
        <v>0</v>
      </c>
      <c r="E42" s="80">
        <f t="shared" si="11"/>
        <v>0</v>
      </c>
      <c r="F42" s="81">
        <f t="shared" si="12"/>
        <v>0</v>
      </c>
      <c r="G42" s="300">
        <f t="shared" si="13"/>
        <v>0</v>
      </c>
      <c r="H42" s="82">
        <f t="shared" si="14"/>
        <v>0</v>
      </c>
      <c r="I42" s="82">
        <f t="shared" si="15"/>
        <v>0</v>
      </c>
      <c r="J42" s="83">
        <f t="shared" si="16"/>
        <v>0</v>
      </c>
      <c r="K42" s="84" t="str">
        <f t="shared" si="17"/>
        <v/>
      </c>
      <c r="L42" s="85" t="str">
        <f t="shared" si="18"/>
        <v/>
      </c>
      <c r="M42" s="216" t="str">
        <f t="shared" si="9"/>
        <v/>
      </c>
      <c r="N42" s="364"/>
      <c r="O42" s="117">
        <f>IF(ISERROR(INDEX(Accueil!$M$27:$N$56,MATCH(VLOOKUP(C42,Accueil!$Q$27:$R$126,2),Accueil!$M$27:$M$56,0),2)),"",INDEX(Accueil!$M$27:$N$56,MATCH(VLOOKUP(C42,Accueil!$Q$27:$R$126,2),Accueil!$M$27:$M$56,0),2))</f>
        <v>5</v>
      </c>
      <c r="P42" s="117">
        <f>IF(ISERROR(INDEX(Accueil!$L$27:$M$56,MATCH(VLOOKUP(C42,Accueil!$Q$27:$R$126,2),Accueil!$M$27:$M$56,0),1)),"",INDEX(Accueil!$L$27:$M$56,MATCH(VLOOKUP(C42,Accueil!$Q$27:$R$126,2),Accueil!$M$27:$M$56,0),1))</f>
        <v>16</v>
      </c>
    </row>
    <row r="43" spans="1:16" ht="15.75" customHeight="1" x14ac:dyDescent="0.25">
      <c r="A43" s="388" t="str">
        <f>IF(COMP6="","",COMP6)</f>
        <v>CP 6 : S’exprimer dans une langue correcte et adaptée, en respectant les codes de l’écrit</v>
      </c>
      <c r="B43" s="199" t="str">
        <f>IF(COMS17="","",COMS17)</f>
        <v>Utiliser un lexique pertinent</v>
      </c>
      <c r="C43" s="61">
        <v>44</v>
      </c>
      <c r="D43" s="62">
        <f t="shared" si="10"/>
        <v>0</v>
      </c>
      <c r="E43" s="63">
        <f t="shared" si="11"/>
        <v>0</v>
      </c>
      <c r="F43" s="64">
        <f t="shared" si="12"/>
        <v>0</v>
      </c>
      <c r="G43" s="193">
        <f t="shared" si="13"/>
        <v>0</v>
      </c>
      <c r="H43" s="65">
        <f t="shared" si="14"/>
        <v>0</v>
      </c>
      <c r="I43" s="65">
        <f t="shared" si="15"/>
        <v>0</v>
      </c>
      <c r="J43" s="66">
        <f t="shared" si="16"/>
        <v>0</v>
      </c>
      <c r="K43" s="67" t="str">
        <f t="shared" si="17"/>
        <v/>
      </c>
      <c r="L43" s="68" t="str">
        <f t="shared" si="18"/>
        <v/>
      </c>
      <c r="M43" s="217" t="str">
        <f t="shared" si="9"/>
        <v/>
      </c>
      <c r="N43" s="362" t="str">
        <f>IF(ISERROR(SUMIF($O$4:$O$57,O43,$E$4:$E$57)/SUMIF($O$4:$O$57,O43,$D$4:$D$57)),"",ROUND(SUMIF($O$4:$O$57,O43,$E$4:$E$57)/SUMIF($O$4:$O$57,O43,$D$4:$D$57),3))</f>
        <v/>
      </c>
      <c r="O43" s="117">
        <f>IF(ISERROR(INDEX(Accueil!$M$27:$N$56,MATCH(VLOOKUP(C43,Accueil!$Q$27:$R$126,2),Accueil!$M$27:$M$56,0),2)),"",INDEX(Accueil!$M$27:$N$56,MATCH(VLOOKUP(C43,Accueil!$Q$27:$R$126,2),Accueil!$M$27:$M$56,0),2))</f>
        <v>6</v>
      </c>
      <c r="P43" s="117">
        <f>IF(ISERROR(INDEX(Accueil!$L$27:$M$56,MATCH(VLOOKUP(C43,Accueil!$Q$27:$R$126,2),Accueil!$M$27:$M$56,0),1)),"",INDEX(Accueil!$L$27:$M$56,MATCH(VLOOKUP(C43,Accueil!$Q$27:$R$126,2),Accueil!$M$27:$M$56,0),1))</f>
        <v>17</v>
      </c>
    </row>
    <row r="44" spans="1:16" ht="15.75" customHeight="1" x14ac:dyDescent="0.25">
      <c r="A44" s="389"/>
      <c r="B44" s="381" t="str">
        <f>IF(COMS18="","",COMS18)</f>
        <v>Adopter une graphie lisible et une mise en page pertinente</v>
      </c>
      <c r="C44" s="69">
        <v>32</v>
      </c>
      <c r="D44" s="70">
        <f t="shared" si="10"/>
        <v>0</v>
      </c>
      <c r="E44" s="71">
        <f t="shared" si="11"/>
        <v>0</v>
      </c>
      <c r="F44" s="72">
        <f t="shared" si="12"/>
        <v>0</v>
      </c>
      <c r="G44" s="73">
        <f t="shared" si="13"/>
        <v>0</v>
      </c>
      <c r="H44" s="74">
        <f t="shared" si="14"/>
        <v>0</v>
      </c>
      <c r="I44" s="74">
        <f t="shared" si="15"/>
        <v>0</v>
      </c>
      <c r="J44" s="75">
        <f t="shared" si="16"/>
        <v>0</v>
      </c>
      <c r="K44" s="76" t="str">
        <f t="shared" si="17"/>
        <v/>
      </c>
      <c r="L44" s="77" t="str">
        <f t="shared" si="18"/>
        <v/>
      </c>
      <c r="M44" s="382" t="str">
        <f t="shared" si="9"/>
        <v/>
      </c>
      <c r="N44" s="363"/>
      <c r="O44" s="117">
        <f>IF(ISERROR(INDEX(Accueil!$M$27:$N$56,MATCH(VLOOKUP(C44,Accueil!$Q$27:$R$126,2),Accueil!$M$27:$M$56,0),2)),"",INDEX(Accueil!$M$27:$N$56,MATCH(VLOOKUP(C44,Accueil!$Q$27:$R$126,2),Accueil!$M$27:$M$56,0),2))</f>
        <v>6</v>
      </c>
      <c r="P44" s="117">
        <f>IF(ISERROR(INDEX(Accueil!$L$27:$M$56,MATCH(VLOOKUP(C44,Accueil!$Q$27:$R$126,2),Accueil!$M$27:$M$56,0),1)),"",INDEX(Accueil!$L$27:$M$56,MATCH(VLOOKUP(C44,Accueil!$Q$27:$R$126,2),Accueil!$M$27:$M$56,0),1))</f>
        <v>18</v>
      </c>
    </row>
    <row r="45" spans="1:16" ht="15.75" customHeight="1" x14ac:dyDescent="0.25">
      <c r="A45" s="389"/>
      <c r="B45" s="381"/>
      <c r="C45" s="69">
        <v>45</v>
      </c>
      <c r="D45" s="70">
        <f t="shared" si="10"/>
        <v>0</v>
      </c>
      <c r="E45" s="71">
        <f t="shared" si="11"/>
        <v>0</v>
      </c>
      <c r="F45" s="72">
        <f t="shared" si="12"/>
        <v>0</v>
      </c>
      <c r="G45" s="73">
        <f t="shared" si="13"/>
        <v>0</v>
      </c>
      <c r="H45" s="74">
        <f t="shared" si="14"/>
        <v>0</v>
      </c>
      <c r="I45" s="74">
        <f t="shared" si="15"/>
        <v>0</v>
      </c>
      <c r="J45" s="75">
        <f t="shared" si="16"/>
        <v>0</v>
      </c>
      <c r="K45" s="76" t="str">
        <f t="shared" si="17"/>
        <v/>
      </c>
      <c r="L45" s="77" t="str">
        <f t="shared" si="18"/>
        <v/>
      </c>
      <c r="M45" s="366"/>
      <c r="N45" s="363"/>
      <c r="O45" s="117">
        <f>IF(ISERROR(INDEX(Accueil!$M$27:$N$56,MATCH(VLOOKUP(C45,Accueil!$Q$27:$R$126,2),Accueil!$M$27:$M$56,0),2)),"",INDEX(Accueil!$M$27:$N$56,MATCH(VLOOKUP(C45,Accueil!$Q$27:$R$126,2),Accueil!$M$27:$M$56,0),2))</f>
        <v>6</v>
      </c>
      <c r="P45" s="117">
        <f>IF(ISERROR(INDEX(Accueil!$L$27:$M$56,MATCH(VLOOKUP(C45,Accueil!$Q$27:$R$126,2),Accueil!$M$27:$M$56,0),1)),"",INDEX(Accueil!$L$27:$M$56,MATCH(VLOOKUP(C45,Accueil!$Q$27:$R$126,2),Accueil!$M$27:$M$56,0),1))</f>
        <v>18</v>
      </c>
    </row>
    <row r="46" spans="1:16" ht="15.75" customHeight="1" x14ac:dyDescent="0.25">
      <c r="A46" s="389"/>
      <c r="B46" s="381"/>
      <c r="C46" s="69">
        <v>46</v>
      </c>
      <c r="D46" s="70">
        <f t="shared" si="10"/>
        <v>0</v>
      </c>
      <c r="E46" s="71">
        <f t="shared" si="11"/>
        <v>0</v>
      </c>
      <c r="F46" s="72">
        <f t="shared" si="12"/>
        <v>0</v>
      </c>
      <c r="G46" s="73">
        <f t="shared" si="13"/>
        <v>0</v>
      </c>
      <c r="H46" s="74">
        <f t="shared" si="14"/>
        <v>0</v>
      </c>
      <c r="I46" s="74">
        <f t="shared" si="15"/>
        <v>0</v>
      </c>
      <c r="J46" s="75">
        <f t="shared" si="16"/>
        <v>0</v>
      </c>
      <c r="K46" s="76" t="str">
        <f t="shared" si="17"/>
        <v/>
      </c>
      <c r="L46" s="77" t="str">
        <f t="shared" si="18"/>
        <v/>
      </c>
      <c r="M46" s="367"/>
      <c r="N46" s="363"/>
      <c r="O46" s="117">
        <f>IF(ISERROR(INDEX(Accueil!$M$27:$N$56,MATCH(VLOOKUP(C46,Accueil!$Q$27:$R$126,2),Accueil!$M$27:$M$56,0),2)),"",INDEX(Accueil!$M$27:$N$56,MATCH(VLOOKUP(C46,Accueil!$Q$27:$R$126,2),Accueil!$M$27:$M$56,0),2))</f>
        <v>6</v>
      </c>
      <c r="P46" s="117">
        <f>IF(ISERROR(INDEX(Accueil!$L$27:$M$56,MATCH(VLOOKUP(C46,Accueil!$Q$27:$R$126,2),Accueil!$M$27:$M$56,0),1)),"",INDEX(Accueil!$L$27:$M$56,MATCH(VLOOKUP(C46,Accueil!$Q$27:$R$126,2),Accueil!$M$27:$M$56,0),1))</f>
        <v>18</v>
      </c>
    </row>
    <row r="47" spans="1:16" ht="15.75" customHeight="1" x14ac:dyDescent="0.25">
      <c r="A47" s="389"/>
      <c r="B47" s="381" t="str">
        <f>IF(COMS19="","",COMS19)</f>
        <v>Utiliser à bon escient les principales règles grammaticales et orthographiques</v>
      </c>
      <c r="C47" s="69">
        <v>33</v>
      </c>
      <c r="D47" s="70">
        <f t="shared" si="10"/>
        <v>0</v>
      </c>
      <c r="E47" s="71">
        <f t="shared" si="11"/>
        <v>0</v>
      </c>
      <c r="F47" s="72">
        <f t="shared" si="12"/>
        <v>0</v>
      </c>
      <c r="G47" s="73">
        <f t="shared" si="13"/>
        <v>0</v>
      </c>
      <c r="H47" s="74">
        <f t="shared" si="14"/>
        <v>0</v>
      </c>
      <c r="I47" s="74">
        <f t="shared" si="15"/>
        <v>0</v>
      </c>
      <c r="J47" s="75">
        <f t="shared" si="16"/>
        <v>0</v>
      </c>
      <c r="K47" s="76" t="str">
        <f t="shared" si="17"/>
        <v/>
      </c>
      <c r="L47" s="77" t="str">
        <f t="shared" si="18"/>
        <v/>
      </c>
      <c r="M47" s="382" t="str">
        <f>IF(ISERROR(SUMIF($P$4:$P$57,P47,$E$4:$E$57)/SUMIF($P$4:$P$57,P47,$D$4:$D$57)),"",ROUND(SUMIF($P$4:$P$57,P47,$E$4:$E$57)/SUMIF($P$4:$P$57,P47,$D$4:$D$57),3))</f>
        <v/>
      </c>
      <c r="N47" s="363"/>
      <c r="O47" s="117">
        <f>IF(ISERROR(INDEX(Accueil!$M$27:$N$56,MATCH(VLOOKUP(C47,Accueil!$Q$27:$R$126,2),Accueil!$M$27:$M$56,0),2)),"",INDEX(Accueil!$M$27:$N$56,MATCH(VLOOKUP(C47,Accueil!$Q$27:$R$126,2),Accueil!$M$27:$M$56,0),2))</f>
        <v>6</v>
      </c>
      <c r="P47" s="117">
        <f>IF(ISERROR(INDEX(Accueil!$L$27:$M$56,MATCH(VLOOKUP(C47,Accueil!$Q$27:$R$126,2),Accueil!$M$27:$M$56,0),1)),"",INDEX(Accueil!$L$27:$M$56,MATCH(VLOOKUP(C47,Accueil!$Q$27:$R$126,2),Accueil!$M$27:$M$56,0),1))</f>
        <v>19</v>
      </c>
    </row>
    <row r="48" spans="1:16" ht="15.75" customHeight="1" x14ac:dyDescent="0.25">
      <c r="A48" s="389"/>
      <c r="B48" s="381"/>
      <c r="C48" s="69">
        <v>34</v>
      </c>
      <c r="D48" s="70">
        <f t="shared" si="10"/>
        <v>0</v>
      </c>
      <c r="E48" s="71">
        <f t="shared" si="11"/>
        <v>0</v>
      </c>
      <c r="F48" s="72">
        <f t="shared" si="12"/>
        <v>0</v>
      </c>
      <c r="G48" s="73">
        <f t="shared" si="13"/>
        <v>0</v>
      </c>
      <c r="H48" s="74">
        <f t="shared" si="14"/>
        <v>0</v>
      </c>
      <c r="I48" s="74">
        <f t="shared" si="15"/>
        <v>0</v>
      </c>
      <c r="J48" s="75">
        <f t="shared" si="16"/>
        <v>0</v>
      </c>
      <c r="K48" s="76" t="str">
        <f t="shared" si="17"/>
        <v/>
      </c>
      <c r="L48" s="77" t="str">
        <f t="shared" si="18"/>
        <v/>
      </c>
      <c r="M48" s="366"/>
      <c r="N48" s="363"/>
      <c r="O48" s="117">
        <f>IF(ISERROR(INDEX(Accueil!$M$27:$N$56,MATCH(VLOOKUP(C48,Accueil!$Q$27:$R$126,2),Accueil!$M$27:$M$56,0),2)),"",INDEX(Accueil!$M$27:$N$56,MATCH(VLOOKUP(C48,Accueil!$Q$27:$R$126,2),Accueil!$M$27:$M$56,0),2))</f>
        <v>6</v>
      </c>
      <c r="P48" s="117">
        <f>IF(ISERROR(INDEX(Accueil!$L$27:$M$56,MATCH(VLOOKUP(C48,Accueil!$Q$27:$R$126,2),Accueil!$M$27:$M$56,0),1)),"",INDEX(Accueil!$L$27:$M$56,MATCH(VLOOKUP(C48,Accueil!$Q$27:$R$126,2),Accueil!$M$27:$M$56,0),1))</f>
        <v>19</v>
      </c>
    </row>
    <row r="49" spans="1:17" ht="15.75" customHeight="1" x14ac:dyDescent="0.25">
      <c r="A49" s="389"/>
      <c r="B49" s="381"/>
      <c r="C49" s="69">
        <v>35</v>
      </c>
      <c r="D49" s="70">
        <f t="shared" si="10"/>
        <v>0</v>
      </c>
      <c r="E49" s="71">
        <f t="shared" si="11"/>
        <v>0</v>
      </c>
      <c r="F49" s="72">
        <f t="shared" si="12"/>
        <v>0</v>
      </c>
      <c r="G49" s="73">
        <f t="shared" si="13"/>
        <v>0</v>
      </c>
      <c r="H49" s="74">
        <f t="shared" si="14"/>
        <v>0</v>
      </c>
      <c r="I49" s="74">
        <f t="shared" si="15"/>
        <v>0</v>
      </c>
      <c r="J49" s="75">
        <f t="shared" si="16"/>
        <v>0</v>
      </c>
      <c r="K49" s="76" t="str">
        <f t="shared" si="17"/>
        <v/>
      </c>
      <c r="L49" s="77" t="str">
        <f t="shared" si="18"/>
        <v/>
      </c>
      <c r="M49" s="366"/>
      <c r="N49" s="363"/>
      <c r="O49" s="117">
        <f>IF(ISERROR(INDEX(Accueil!$M$27:$N$56,MATCH(VLOOKUP(C49,Accueil!$Q$27:$R$126,2),Accueil!$M$27:$M$56,0),2)),"",INDEX(Accueil!$M$27:$N$56,MATCH(VLOOKUP(C49,Accueil!$Q$27:$R$126,2),Accueil!$M$27:$M$56,0),2))</f>
        <v>6</v>
      </c>
      <c r="P49" s="117">
        <f>IF(ISERROR(INDEX(Accueil!$L$27:$M$56,MATCH(VLOOKUP(C49,Accueil!$Q$27:$R$126,2),Accueil!$M$27:$M$56,0),1)),"",INDEX(Accueil!$L$27:$M$56,MATCH(VLOOKUP(C49,Accueil!$Q$27:$R$126,2),Accueil!$M$27:$M$56,0),1))</f>
        <v>19</v>
      </c>
    </row>
    <row r="50" spans="1:17" ht="15.75" customHeight="1" x14ac:dyDescent="0.25">
      <c r="A50" s="389"/>
      <c r="B50" s="381"/>
      <c r="C50" s="69">
        <v>47</v>
      </c>
      <c r="D50" s="70">
        <f t="shared" si="10"/>
        <v>0</v>
      </c>
      <c r="E50" s="71">
        <f t="shared" si="11"/>
        <v>0</v>
      </c>
      <c r="F50" s="72">
        <f t="shared" si="12"/>
        <v>0</v>
      </c>
      <c r="G50" s="73">
        <f t="shared" si="13"/>
        <v>0</v>
      </c>
      <c r="H50" s="74">
        <f t="shared" si="14"/>
        <v>0</v>
      </c>
      <c r="I50" s="74">
        <f t="shared" si="15"/>
        <v>0</v>
      </c>
      <c r="J50" s="75">
        <f t="shared" si="16"/>
        <v>0</v>
      </c>
      <c r="K50" s="76" t="str">
        <f t="shared" si="17"/>
        <v/>
      </c>
      <c r="L50" s="77" t="str">
        <f t="shared" si="18"/>
        <v/>
      </c>
      <c r="M50" s="366"/>
      <c r="N50" s="363"/>
      <c r="O50" s="117">
        <f>IF(ISERROR(INDEX(Accueil!$M$27:$N$56,MATCH(VLOOKUP(C50,Accueil!$Q$27:$R$126,2),Accueil!$M$27:$M$56,0),2)),"",INDEX(Accueil!$M$27:$N$56,MATCH(VLOOKUP(C50,Accueil!$Q$27:$R$126,2),Accueil!$M$27:$M$56,0),2))</f>
        <v>6</v>
      </c>
      <c r="P50" s="117">
        <f>IF(ISERROR(INDEX(Accueil!$L$27:$M$56,MATCH(VLOOKUP(C50,Accueil!$Q$27:$R$126,2),Accueil!$M$27:$M$56,0),1)),"",INDEX(Accueil!$L$27:$M$56,MATCH(VLOOKUP(C50,Accueil!$Q$27:$R$126,2),Accueil!$M$27:$M$56,0),1))</f>
        <v>19</v>
      </c>
    </row>
    <row r="51" spans="1:17" ht="15.75" customHeight="1" x14ac:dyDescent="0.25">
      <c r="A51" s="389"/>
      <c r="B51" s="381"/>
      <c r="C51" s="69">
        <v>48</v>
      </c>
      <c r="D51" s="70">
        <f t="shared" si="10"/>
        <v>0</v>
      </c>
      <c r="E51" s="71">
        <f t="shared" si="11"/>
        <v>0</v>
      </c>
      <c r="F51" s="72">
        <f t="shared" si="12"/>
        <v>0</v>
      </c>
      <c r="G51" s="73">
        <f t="shared" si="13"/>
        <v>0</v>
      </c>
      <c r="H51" s="74">
        <f t="shared" si="14"/>
        <v>0</v>
      </c>
      <c r="I51" s="74">
        <f t="shared" si="15"/>
        <v>0</v>
      </c>
      <c r="J51" s="75">
        <f t="shared" si="16"/>
        <v>0</v>
      </c>
      <c r="K51" s="76" t="str">
        <f t="shared" si="17"/>
        <v/>
      </c>
      <c r="L51" s="77" t="str">
        <f t="shared" si="18"/>
        <v/>
      </c>
      <c r="M51" s="366"/>
      <c r="N51" s="363"/>
      <c r="O51" s="117">
        <f>IF(ISERROR(INDEX(Accueil!$M$27:$N$56,MATCH(VLOOKUP(C51,Accueil!$Q$27:$R$126,2),Accueil!$M$27:$M$56,0),2)),"",INDEX(Accueil!$M$27:$N$56,MATCH(VLOOKUP(C51,Accueil!$Q$27:$R$126,2),Accueil!$M$27:$M$56,0),2))</f>
        <v>6</v>
      </c>
      <c r="P51" s="117">
        <f>IF(ISERROR(INDEX(Accueil!$L$27:$M$56,MATCH(VLOOKUP(C51,Accueil!$Q$27:$R$126,2),Accueil!$M$27:$M$56,0),1)),"",INDEX(Accueil!$L$27:$M$56,MATCH(VLOOKUP(C51,Accueil!$Q$27:$R$126,2),Accueil!$M$27:$M$56,0),1))</f>
        <v>19</v>
      </c>
    </row>
    <row r="52" spans="1:17" ht="15.75" customHeight="1" thickBot="1" x14ac:dyDescent="0.3">
      <c r="A52" s="390"/>
      <c r="B52" s="386"/>
      <c r="C52" s="78">
        <v>49</v>
      </c>
      <c r="D52" s="79">
        <f t="shared" si="10"/>
        <v>0</v>
      </c>
      <c r="E52" s="80">
        <f t="shared" si="11"/>
        <v>0</v>
      </c>
      <c r="F52" s="81">
        <f t="shared" si="12"/>
        <v>0</v>
      </c>
      <c r="G52" s="300">
        <f t="shared" si="13"/>
        <v>0</v>
      </c>
      <c r="H52" s="82">
        <f t="shared" si="14"/>
        <v>0</v>
      </c>
      <c r="I52" s="82">
        <f t="shared" si="15"/>
        <v>0</v>
      </c>
      <c r="J52" s="83">
        <f t="shared" si="16"/>
        <v>0</v>
      </c>
      <c r="K52" s="84" t="str">
        <f t="shared" si="17"/>
        <v/>
      </c>
      <c r="L52" s="85" t="str">
        <f t="shared" si="18"/>
        <v/>
      </c>
      <c r="M52" s="387"/>
      <c r="N52" s="364"/>
      <c r="O52" s="117">
        <f>IF(ISERROR(INDEX(Accueil!$M$27:$N$56,MATCH(VLOOKUP(C52,Accueil!$Q$27:$R$126,2),Accueil!$M$27:$M$56,0),2)),"",INDEX(Accueil!$M$27:$N$56,MATCH(VLOOKUP(C52,Accueil!$Q$27:$R$126,2),Accueil!$M$27:$M$56,0),2))</f>
        <v>6</v>
      </c>
      <c r="P52" s="117">
        <f>IF(ISERROR(INDEX(Accueil!$L$27:$M$56,MATCH(VLOOKUP(C52,Accueil!$Q$27:$R$126,2),Accueil!$M$27:$M$56,0),1)),"",INDEX(Accueil!$L$27:$M$56,MATCH(VLOOKUP(C52,Accueil!$Q$27:$R$126,2),Accueil!$M$27:$M$56,0),1))</f>
        <v>19</v>
      </c>
    </row>
    <row r="53" spans="1:17" ht="15.75" customHeight="1" x14ac:dyDescent="0.25">
      <c r="A53" s="388" t="str">
        <f>IF(COMP7="","",COMP7)</f>
        <v>CP 7 : Préparer ses écrits, les reprendre pour les améliorer</v>
      </c>
      <c r="B53" s="383" t="str">
        <f>IF(COMS20="","",COMS20)</f>
        <v>Réviser : Préciser pour son lecteur ses intentions et sa pensée</v>
      </c>
      <c r="C53" s="61">
        <v>50</v>
      </c>
      <c r="D53" s="62">
        <f t="shared" si="10"/>
        <v>0</v>
      </c>
      <c r="E53" s="63">
        <f t="shared" si="11"/>
        <v>0</v>
      </c>
      <c r="F53" s="64">
        <f t="shared" si="12"/>
        <v>0</v>
      </c>
      <c r="G53" s="193">
        <f t="shared" si="13"/>
        <v>0</v>
      </c>
      <c r="H53" s="65">
        <f t="shared" si="14"/>
        <v>0</v>
      </c>
      <c r="I53" s="65">
        <f t="shared" si="15"/>
        <v>0</v>
      </c>
      <c r="J53" s="66">
        <f t="shared" si="16"/>
        <v>0</v>
      </c>
      <c r="K53" s="67" t="str">
        <f t="shared" si="17"/>
        <v/>
      </c>
      <c r="L53" s="68" t="str">
        <f t="shared" si="18"/>
        <v/>
      </c>
      <c r="M53" s="365" t="str">
        <f>IF(ISERROR(SUMIF($P$4:$P$57,P53,$E$4:$E$57)/SUMIF($P$4:$P$57,P53,$D$4:$D$57)),"",ROUND(SUMIF($P$4:$P$57,P53,$E$4:$E$57)/SUMIF($P$4:$P$57,P53,$D$4:$D$57),3))</f>
        <v/>
      </c>
      <c r="N53" s="362" t="str">
        <f>IF(ISERROR(SUMIF($O$4:$O$57,O53,$E$4:$E$57)/SUMIF($O$4:$O$57,O53,$D$4:$D$57)),"",ROUND(SUMIF($O$4:$O$57,O53,$E$4:$E$57)/SUMIF($O$4:$O$57,O53,$D$4:$D$57),3))</f>
        <v/>
      </c>
      <c r="O53" s="117">
        <f>IF(ISERROR(INDEX(Accueil!$M$27:$N$56,MATCH(VLOOKUP(C53,Accueil!$Q$27:$R$126,2),Accueil!$M$27:$M$56,0),2)),"",INDEX(Accueil!$M$27:$N$56,MATCH(VLOOKUP(C53,Accueil!$Q$27:$R$126,2),Accueil!$M$27:$M$56,0),2))</f>
        <v>7</v>
      </c>
      <c r="P53" s="117">
        <f>IF(ISERROR(INDEX(Accueil!$L$27:$M$56,MATCH(VLOOKUP(C53,Accueil!$Q$27:$R$126,2),Accueil!$M$27:$M$56,0),1)),"",INDEX(Accueil!$L$27:$M$56,MATCH(VLOOKUP(C53,Accueil!$Q$27:$R$126,2),Accueil!$M$27:$M$56,0),1))</f>
        <v>20</v>
      </c>
    </row>
    <row r="54" spans="1:17" ht="15.75" customHeight="1" x14ac:dyDescent="0.25">
      <c r="A54" s="389"/>
      <c r="B54" s="381"/>
      <c r="C54" s="69">
        <v>51</v>
      </c>
      <c r="D54" s="70">
        <f t="shared" si="10"/>
        <v>0</v>
      </c>
      <c r="E54" s="71">
        <f t="shared" si="11"/>
        <v>0</v>
      </c>
      <c r="F54" s="72">
        <f t="shared" si="12"/>
        <v>0</v>
      </c>
      <c r="G54" s="73">
        <f t="shared" si="13"/>
        <v>0</v>
      </c>
      <c r="H54" s="74">
        <f t="shared" si="14"/>
        <v>0</v>
      </c>
      <c r="I54" s="74">
        <f t="shared" si="15"/>
        <v>0</v>
      </c>
      <c r="J54" s="75">
        <f t="shared" si="16"/>
        <v>0</v>
      </c>
      <c r="K54" s="76" t="str">
        <f t="shared" si="17"/>
        <v/>
      </c>
      <c r="L54" s="77" t="str">
        <f t="shared" si="18"/>
        <v/>
      </c>
      <c r="M54" s="366"/>
      <c r="N54" s="363"/>
      <c r="O54" s="117">
        <f>IF(ISERROR(INDEX(Accueil!$M$27:$N$56,MATCH(VLOOKUP(C54,Accueil!$Q$27:$R$126,2),Accueil!$M$27:$M$56,0),2)),"",INDEX(Accueil!$M$27:$N$56,MATCH(VLOOKUP(C54,Accueil!$Q$27:$R$126,2),Accueil!$M$27:$M$56,0),2))</f>
        <v>7</v>
      </c>
      <c r="P54" s="117">
        <f>IF(ISERROR(INDEX(Accueil!$L$27:$M$56,MATCH(VLOOKUP(C54,Accueil!$Q$27:$R$126,2),Accueil!$M$27:$M$56,0),1)),"",INDEX(Accueil!$L$27:$M$56,MATCH(VLOOKUP(C54,Accueil!$Q$27:$R$126,2),Accueil!$M$27:$M$56,0),1))</f>
        <v>20</v>
      </c>
      <c r="Q54" s="143"/>
    </row>
    <row r="55" spans="1:17" ht="15.75" customHeight="1" x14ac:dyDescent="0.25">
      <c r="A55" s="389"/>
      <c r="B55" s="381"/>
      <c r="C55" s="69">
        <v>52</v>
      </c>
      <c r="D55" s="70">
        <f t="shared" si="10"/>
        <v>0</v>
      </c>
      <c r="E55" s="71">
        <f t="shared" si="11"/>
        <v>0</v>
      </c>
      <c r="F55" s="72">
        <f t="shared" si="12"/>
        <v>0</v>
      </c>
      <c r="G55" s="73">
        <f t="shared" si="13"/>
        <v>0</v>
      </c>
      <c r="H55" s="74">
        <f t="shared" si="14"/>
        <v>0</v>
      </c>
      <c r="I55" s="74">
        <f t="shared" si="15"/>
        <v>0</v>
      </c>
      <c r="J55" s="75">
        <f t="shared" si="16"/>
        <v>0</v>
      </c>
      <c r="K55" s="76" t="str">
        <f t="shared" si="17"/>
        <v/>
      </c>
      <c r="L55" s="77" t="str">
        <f t="shared" si="18"/>
        <v/>
      </c>
      <c r="M55" s="367"/>
      <c r="N55" s="363"/>
      <c r="O55" s="117">
        <f>IF(ISERROR(INDEX(Accueil!$M$27:$N$56,MATCH(VLOOKUP(C55,Accueil!$Q$27:$R$126,2),Accueil!$M$27:$M$56,0),2)),"",INDEX(Accueil!$M$27:$N$56,MATCH(VLOOKUP(C55,Accueil!$Q$27:$R$126,2),Accueil!$M$27:$M$56,0),2))</f>
        <v>7</v>
      </c>
      <c r="P55" s="117">
        <f>IF(ISERROR(INDEX(Accueil!$L$27:$M$56,MATCH(VLOOKUP(C55,Accueil!$Q$27:$R$126,2),Accueil!$M$27:$M$56,0),1)),"",INDEX(Accueil!$L$27:$M$56,MATCH(VLOOKUP(C55,Accueil!$Q$27:$R$126,2),Accueil!$M$27:$M$56,0),1))</f>
        <v>20</v>
      </c>
    </row>
    <row r="56" spans="1:17" ht="15.75" customHeight="1" x14ac:dyDescent="0.25">
      <c r="A56" s="389"/>
      <c r="B56" s="381" t="str">
        <f>IF(COMS21="","",COMS21)</f>
        <v>Corriger son texte</v>
      </c>
      <c r="C56" s="69">
        <v>53</v>
      </c>
      <c r="D56" s="70">
        <f t="shared" si="10"/>
        <v>0</v>
      </c>
      <c r="E56" s="71">
        <f t="shared" si="11"/>
        <v>0</v>
      </c>
      <c r="F56" s="72">
        <f t="shared" si="12"/>
        <v>0</v>
      </c>
      <c r="G56" s="73">
        <f t="shared" si="13"/>
        <v>0</v>
      </c>
      <c r="H56" s="74">
        <f t="shared" si="14"/>
        <v>0</v>
      </c>
      <c r="I56" s="74">
        <f t="shared" si="15"/>
        <v>0</v>
      </c>
      <c r="J56" s="75">
        <f t="shared" si="16"/>
        <v>0</v>
      </c>
      <c r="K56" s="76" t="str">
        <f t="shared" si="17"/>
        <v/>
      </c>
      <c r="L56" s="77" t="str">
        <f t="shared" si="18"/>
        <v/>
      </c>
      <c r="M56" s="382" t="str">
        <f>IF(ISERROR(SUMIF($P$4:$P$57,P56,$E$4:$E$57)/SUMIF($P$4:$P$57,P56,$D$4:$D$57)),"",ROUND(SUMIF($P$4:$P$57,P56,$E$4:$E$57)/SUMIF($P$4:$P$57,P56,$D$4:$D$57),3))</f>
        <v/>
      </c>
      <c r="N56" s="363"/>
      <c r="O56" s="117">
        <f>IF(ISERROR(INDEX(Accueil!$M$27:$N$56,MATCH(VLOOKUP(C56,Accueil!$Q$27:$R$126,2),Accueil!$M$27:$M$56,0),2)),"",INDEX(Accueil!$M$27:$N$56,MATCH(VLOOKUP(C56,Accueil!$Q$27:$R$126,2),Accueil!$M$27:$M$56,0),2))</f>
        <v>7</v>
      </c>
      <c r="P56" s="117">
        <f>IF(ISERROR(INDEX(Accueil!$L$27:$M$56,MATCH(VLOOKUP(C56,Accueil!$Q$27:$R$126,2),Accueil!$M$27:$M$56,0),1)),"",INDEX(Accueil!$L$27:$M$56,MATCH(VLOOKUP(C56,Accueil!$Q$27:$R$126,2),Accueil!$M$27:$M$56,0),1))</f>
        <v>21</v>
      </c>
    </row>
    <row r="57" spans="1:17" ht="15.75" customHeight="1" thickBot="1" x14ac:dyDescent="0.3">
      <c r="A57" s="390"/>
      <c r="B57" s="386"/>
      <c r="C57" s="78">
        <v>54</v>
      </c>
      <c r="D57" s="79">
        <f t="shared" si="10"/>
        <v>0</v>
      </c>
      <c r="E57" s="80">
        <f t="shared" si="11"/>
        <v>0</v>
      </c>
      <c r="F57" s="81">
        <f t="shared" si="12"/>
        <v>0</v>
      </c>
      <c r="G57" s="300">
        <f t="shared" si="13"/>
        <v>0</v>
      </c>
      <c r="H57" s="82">
        <f t="shared" si="14"/>
        <v>0</v>
      </c>
      <c r="I57" s="82">
        <f t="shared" si="15"/>
        <v>0</v>
      </c>
      <c r="J57" s="83">
        <f t="shared" si="16"/>
        <v>0</v>
      </c>
      <c r="K57" s="84" t="str">
        <f t="shared" si="17"/>
        <v/>
      </c>
      <c r="L57" s="85" t="str">
        <f t="shared" si="18"/>
        <v/>
      </c>
      <c r="M57" s="387"/>
      <c r="N57" s="364"/>
      <c r="O57" s="117">
        <f>IF(ISERROR(INDEX(Accueil!$M$27:$N$56,MATCH(VLOOKUP(C57,Accueil!$Q$27:$R$126,2),Accueil!$M$27:$M$56,0),2)),"",INDEX(Accueil!$M$27:$N$56,MATCH(VLOOKUP(C57,Accueil!$Q$27:$R$126,2),Accueil!$M$27:$M$56,0),2))</f>
        <v>7</v>
      </c>
      <c r="P57" s="117">
        <f>IF(ISERROR(INDEX(Accueil!$L$27:$M$56,MATCH(VLOOKUP(C57,Accueil!$Q$27:$R$126,2),Accueil!$M$27:$M$56,0),1)),"",INDEX(Accueil!$L$27:$M$56,MATCH(VLOOKUP(C57,Accueil!$Q$27:$R$126,2),Accueil!$M$27:$M$56,0),1))</f>
        <v>21</v>
      </c>
    </row>
    <row r="58" spans="1:17" ht="42" customHeight="1" x14ac:dyDescent="0.25"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1:17" ht="21.75" customHeight="1" x14ac:dyDescent="0.25">
      <c r="A59" s="385" t="str">
        <f>IF(Accueil!A2="","",Accueil!A2)</f>
        <v>Évaluations français 5e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</row>
    <row r="61" spans="1:17" ht="15" customHeight="1" x14ac:dyDescent="0.25">
      <c r="B61" s="347" t="str">
        <f>IF(A4="","",COMP1)</f>
        <v>CP 1 : Comprendre un texte dans son ensemble</v>
      </c>
      <c r="C61" s="348"/>
      <c r="D61" s="348"/>
      <c r="E61" s="348"/>
      <c r="F61" s="348"/>
      <c r="G61" s="348"/>
      <c r="H61" s="348"/>
      <c r="I61" s="348"/>
      <c r="J61" s="349"/>
      <c r="K61" s="235" t="str">
        <f>IF(N4="","",N4)</f>
        <v/>
      </c>
    </row>
    <row r="62" spans="1:17" ht="15" customHeight="1" x14ac:dyDescent="0.25">
      <c r="B62" s="347" t="str">
        <f>IF(A14="","",COMP2)</f>
        <v>CP 2 : Comprendre l’organisation logique d’un texte</v>
      </c>
      <c r="C62" s="348"/>
      <c r="D62" s="348"/>
      <c r="E62" s="348"/>
      <c r="F62" s="348"/>
      <c r="G62" s="348"/>
      <c r="H62" s="348"/>
      <c r="I62" s="348"/>
      <c r="J62" s="349"/>
      <c r="K62" s="235" t="str">
        <f>IF(N14="","",N14)</f>
        <v/>
      </c>
    </row>
    <row r="63" spans="1:17" ht="15" customHeight="1" x14ac:dyDescent="0.25">
      <c r="B63" s="347" t="str">
        <f>IF(A21="","",COMP3)</f>
        <v>CP 3 : Construire et vérifier le sens d’un texte lu</v>
      </c>
      <c r="C63" s="348"/>
      <c r="D63" s="348"/>
      <c r="E63" s="348"/>
      <c r="F63" s="348"/>
      <c r="G63" s="348"/>
      <c r="H63" s="348"/>
      <c r="I63" s="348"/>
      <c r="J63" s="349"/>
      <c r="K63" s="235" t="str">
        <f>IF(N21="","",N21)</f>
        <v/>
      </c>
    </row>
    <row r="64" spans="1:17" ht="15" customHeight="1" x14ac:dyDescent="0.25">
      <c r="B64" s="347" t="str">
        <f>IF(A35="","",COMP4)</f>
        <v>CP 4 : Raconter de façon claire et organisée en respectant la consigne</v>
      </c>
      <c r="C64" s="348"/>
      <c r="D64" s="348"/>
      <c r="E64" s="348"/>
      <c r="F64" s="348"/>
      <c r="G64" s="348"/>
      <c r="H64" s="348"/>
      <c r="I64" s="348"/>
      <c r="J64" s="349"/>
      <c r="K64" s="235" t="str">
        <f>IF(N35="","",N35)</f>
        <v/>
      </c>
    </row>
    <row r="65" spans="1:14" ht="15" customHeight="1" x14ac:dyDescent="0.25">
      <c r="B65" s="347" t="str">
        <f>IF(A40="","",COMP5)</f>
        <v>CP 5 : Assurer la cohérence de son récit</v>
      </c>
      <c r="C65" s="348"/>
      <c r="D65" s="348"/>
      <c r="E65" s="348"/>
      <c r="F65" s="348"/>
      <c r="G65" s="348"/>
      <c r="H65" s="348"/>
      <c r="I65" s="348"/>
      <c r="J65" s="349"/>
      <c r="K65" s="235" t="str">
        <f>IF(N40="","",N40)</f>
        <v/>
      </c>
      <c r="L65" s="191"/>
    </row>
    <row r="66" spans="1:14" ht="15" customHeight="1" x14ac:dyDescent="0.25">
      <c r="B66" s="347" t="str">
        <f>IF(A43="","",COMP6)</f>
        <v>CP 6 : S’exprimer dans une langue correcte et adaptée, en respectant les codes de l’écrit</v>
      </c>
      <c r="C66" s="348"/>
      <c r="D66" s="348"/>
      <c r="E66" s="348"/>
      <c r="F66" s="348"/>
      <c r="G66" s="348"/>
      <c r="H66" s="348"/>
      <c r="I66" s="348"/>
      <c r="J66" s="349"/>
      <c r="K66" s="235" t="str">
        <f>IF(N43="","",N43)</f>
        <v/>
      </c>
      <c r="L66" s="191"/>
      <c r="N66" s="192"/>
    </row>
    <row r="67" spans="1:14" ht="15" customHeight="1" x14ac:dyDescent="0.25">
      <c r="B67" s="347" t="str">
        <f>IF(A53="","",COMP7)</f>
        <v>CP 7 : Préparer ses écrits, les reprendre pour les améliorer</v>
      </c>
      <c r="C67" s="348"/>
      <c r="D67" s="348"/>
      <c r="E67" s="348"/>
      <c r="F67" s="348"/>
      <c r="G67" s="348"/>
      <c r="H67" s="348"/>
      <c r="I67" s="348"/>
      <c r="J67" s="349"/>
      <c r="K67" s="235" t="str">
        <f>IF(N53="","",N53)</f>
        <v/>
      </c>
      <c r="L67" s="191"/>
      <c r="N67" s="192"/>
    </row>
    <row r="68" spans="1:14" hidden="1" x14ac:dyDescent="0.25">
      <c r="B68" s="347"/>
      <c r="C68" s="348"/>
      <c r="D68" s="348"/>
      <c r="E68" s="348"/>
      <c r="F68" s="348"/>
      <c r="G68" s="348"/>
      <c r="H68" s="348"/>
      <c r="I68" s="348"/>
      <c r="J68" s="349"/>
      <c r="K68" s="235"/>
    </row>
    <row r="69" spans="1:14" hidden="1" x14ac:dyDescent="0.25">
      <c r="B69" s="347"/>
      <c r="C69" s="348"/>
      <c r="D69" s="348"/>
      <c r="E69" s="348"/>
      <c r="F69" s="348"/>
      <c r="G69" s="348"/>
      <c r="H69" s="348"/>
      <c r="I69" s="348"/>
      <c r="J69" s="349"/>
      <c r="K69" s="235"/>
    </row>
    <row r="70" spans="1:14" hidden="1" x14ac:dyDescent="0.25">
      <c r="B70" s="347"/>
      <c r="C70" s="348"/>
      <c r="D70" s="348"/>
      <c r="E70" s="348"/>
      <c r="F70" s="348"/>
      <c r="G70" s="348"/>
      <c r="H70" s="348"/>
      <c r="I70" s="348"/>
      <c r="J70" s="349"/>
      <c r="K70" s="235"/>
    </row>
    <row r="72" spans="1:14" ht="51" customHeight="1" x14ac:dyDescent="0.25"/>
    <row r="73" spans="1:14" ht="21.75" customHeight="1" x14ac:dyDescent="0.25">
      <c r="A73" s="385" t="str">
        <f>IF(Accueil!A2="","",Accueil!A2)</f>
        <v>Évaluations français 5e</v>
      </c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</row>
    <row r="74" spans="1:14" x14ac:dyDescent="0.25">
      <c r="C74" s="91"/>
      <c r="D74" s="91"/>
      <c r="E74" s="91"/>
      <c r="F74" s="91"/>
      <c r="G74" s="91"/>
      <c r="H74" s="91"/>
      <c r="I74" s="91"/>
      <c r="J74" s="92"/>
      <c r="K74" s="92"/>
      <c r="L74" s="92"/>
      <c r="M74" s="93"/>
    </row>
    <row r="75" spans="1:14" x14ac:dyDescent="0.25">
      <c r="C75" s="91"/>
      <c r="D75" s="91"/>
      <c r="E75" s="91"/>
      <c r="F75" s="91"/>
      <c r="G75" s="91"/>
      <c r="H75" s="91"/>
      <c r="I75" s="91"/>
      <c r="J75" s="92"/>
      <c r="K75" s="92"/>
      <c r="L75" s="92"/>
      <c r="M75" s="93"/>
    </row>
    <row r="76" spans="1:14" x14ac:dyDescent="0.25">
      <c r="C76" s="91"/>
      <c r="D76" s="91"/>
      <c r="E76" s="91"/>
      <c r="F76" s="91"/>
      <c r="G76" s="91"/>
      <c r="H76" s="91"/>
      <c r="I76" s="91"/>
      <c r="J76" s="92"/>
      <c r="K76" s="92"/>
      <c r="L76" s="92"/>
      <c r="M76" s="93"/>
    </row>
    <row r="77" spans="1:14" ht="30" customHeight="1" x14ac:dyDescent="0.25">
      <c r="C77" s="91"/>
      <c r="D77" s="91"/>
      <c r="E77" s="91"/>
      <c r="F77" s="91"/>
      <c r="G77" s="91"/>
      <c r="H77" s="91"/>
      <c r="I77" s="91"/>
      <c r="J77" s="92"/>
      <c r="K77" s="92"/>
      <c r="L77" s="92"/>
      <c r="M77" s="93"/>
    </row>
    <row r="110" spans="2:13" x14ac:dyDescent="0.25"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</row>
  </sheetData>
  <sheetProtection password="C724" sheet="1" objects="1" scenarios="1"/>
  <mergeCells count="65">
    <mergeCell ref="A14:A20"/>
    <mergeCell ref="A4:A13"/>
    <mergeCell ref="M4:M5"/>
    <mergeCell ref="B14:B17"/>
    <mergeCell ref="B18:B20"/>
    <mergeCell ref="M6:M13"/>
    <mergeCell ref="M18:M20"/>
    <mergeCell ref="A21:A34"/>
    <mergeCell ref="M21:M23"/>
    <mergeCell ref="B53:B55"/>
    <mergeCell ref="B56:B57"/>
    <mergeCell ref="A53:A57"/>
    <mergeCell ref="A43:A52"/>
    <mergeCell ref="A40:A42"/>
    <mergeCell ref="A35:A39"/>
    <mergeCell ref="B44:B46"/>
    <mergeCell ref="B110:M110"/>
    <mergeCell ref="A59:N59"/>
    <mergeCell ref="B47:B52"/>
    <mergeCell ref="A73:N73"/>
    <mergeCell ref="M47:M52"/>
    <mergeCell ref="M53:M55"/>
    <mergeCell ref="M56:M57"/>
    <mergeCell ref="N53:N57"/>
    <mergeCell ref="N43:N52"/>
    <mergeCell ref="B61:J61"/>
    <mergeCell ref="B62:J62"/>
    <mergeCell ref="B63:J63"/>
    <mergeCell ref="B64:J64"/>
    <mergeCell ref="B65:J65"/>
    <mergeCell ref="B66:J66"/>
    <mergeCell ref="B67:J67"/>
    <mergeCell ref="N40:N42"/>
    <mergeCell ref="M44:M46"/>
    <mergeCell ref="N21:N34"/>
    <mergeCell ref="M30:M33"/>
    <mergeCell ref="B21:B23"/>
    <mergeCell ref="B24:B29"/>
    <mergeCell ref="M24:M29"/>
    <mergeCell ref="N14:N20"/>
    <mergeCell ref="B4:B5"/>
    <mergeCell ref="B6:B13"/>
    <mergeCell ref="N35:N39"/>
    <mergeCell ref="B30:B33"/>
    <mergeCell ref="A1:A3"/>
    <mergeCell ref="B1:B3"/>
    <mergeCell ref="C1:C3"/>
    <mergeCell ref="D1:D3"/>
    <mergeCell ref="E1:E3"/>
    <mergeCell ref="B68:J68"/>
    <mergeCell ref="B69:J69"/>
    <mergeCell ref="B70:J70"/>
    <mergeCell ref="O1:O3"/>
    <mergeCell ref="P1:P3"/>
    <mergeCell ref="L1:L3"/>
    <mergeCell ref="M1:M3"/>
    <mergeCell ref="N1:N3"/>
    <mergeCell ref="K1:K3"/>
    <mergeCell ref="F1:F3"/>
    <mergeCell ref="G1:G3"/>
    <mergeCell ref="H1:H3"/>
    <mergeCell ref="I1:I3"/>
    <mergeCell ref="J1:J3"/>
    <mergeCell ref="N4:N13"/>
    <mergeCell ref="M14:M17"/>
  </mergeCells>
  <phoneticPr fontId="20" type="noConversion"/>
  <conditionalFormatting sqref="K4:K57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{A87079DA-BE04-452D-9BD4-73C975E95BAC}</x14:id>
        </ext>
      </extLst>
    </cfRule>
  </conditionalFormatting>
  <conditionalFormatting sqref="L4:L57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{0A378146-73FA-4D93-85E4-03769F07723A}</x14:id>
        </ext>
      </extLst>
    </cfRule>
  </conditionalFormatting>
  <printOptions horizontalCentered="1"/>
  <pageMargins left="0.39370078740157483" right="0.31496062992125984" top="0.31496062992125984" bottom="0.31496062992125984" header="0.31496062992125984" footer="0.23622047244094491"/>
  <pageSetup paperSize="9" scale="65" fitToHeight="2" orientation="portrait" horizontalDpi="300" verticalDpi="300" r:id="rId1"/>
  <headerFooter>
    <oddFooter>&amp;R&amp;8Page &amp;P sur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079DA-BE04-452D-9BD4-73C975E95BAC}">
            <x14:dataBar minLength="0" maxLength="100" negativeBarColorSameAsPositive="1" axisPosition="none">
              <x14:cfvo type="min"/>
              <x14:cfvo type="max"/>
            </x14:dataBar>
          </x14:cfRule>
          <xm:sqref>K4:K57</xm:sqref>
        </x14:conditionalFormatting>
        <x14:conditionalFormatting xmlns:xm="http://schemas.microsoft.com/office/excel/2006/main">
          <x14:cfRule type="dataBar" id="{0A378146-73FA-4D93-85E4-03769F07723A}">
            <x14:dataBar minLength="0" maxLength="100" negativeBarColorSameAsPositive="1" axisPosition="none">
              <x14:cfvo type="min"/>
              <x14:cfvo type="max"/>
            </x14:dataBar>
          </x14:cfRule>
          <xm:sqref>L4:L57</xm:sqref>
        </x14:conditionalFormatting>
        <x14:conditionalFormatting xmlns:xm="http://schemas.microsoft.com/office/excel/2006/main">
          <x14:cfRule type="cellIs" priority="11" stopIfTrue="1" operator="lessThanOrEqual" id="{1434E852-2872-494E-A6FF-03B51C145917}">
            <xm:f>Accueil!$AK$36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" stopIfTrue="1" operator="between" id="{DC2FD110-D4D7-45EA-84C9-A4B8C10441B1}">
            <xm:f>Accueil!$AK$36</xm:f>
            <xm:f>Accueil!$AK$37</xm:f>
            <x14:dxf>
              <fill>
                <patternFill>
                  <bgColor rgb="FFFFCCCC"/>
                </patternFill>
              </fill>
            </x14:dxf>
          </x14:cfRule>
          <x14:cfRule type="cellIs" priority="13" stopIfTrue="1" operator="between" id="{BBA605B8-C521-4CEA-ABEF-F51B688F8170}">
            <xm:f>Accueil!$AK$37</xm:f>
            <xm:f>Accueil!$AK$38</xm:f>
            <x14:dxf>
              <fill>
                <patternFill>
                  <bgColor rgb="FFFFFF99"/>
                </patternFill>
              </fill>
            </x14:dxf>
          </x14:cfRule>
          <x14:cfRule type="cellIs" priority="14" stopIfTrue="1" operator="greaterThanOrEqual" id="{8A6A3DF3-F90F-4BFB-AC7D-5119AB61847A}">
            <xm:f>Accueil!$AK$39</xm:f>
            <x14:dxf>
              <fill>
                <patternFill>
                  <bgColor rgb="FFCCFFCC"/>
                </patternFill>
              </fill>
            </x14:dxf>
          </x14:cfRule>
          <xm:sqref>N14 N21 N35 N40 N43 N53 K61:K70</xm:sqref>
        </x14:conditionalFormatting>
        <x14:conditionalFormatting xmlns:xm="http://schemas.microsoft.com/office/excel/2006/main">
          <x14:cfRule type="cellIs" priority="7" stopIfTrue="1" operator="lessThanOrEqual" id="{32B9A30D-FCC5-407E-AF9E-F97386C5D921}">
            <xm:f>Accueil!$AK$36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" stopIfTrue="1" operator="between" id="{26B857D2-BDB3-43C8-B99B-EEF4C91E3D2A}">
            <xm:f>Accueil!$AK$36</xm:f>
            <xm:f>Accueil!$AK$37</xm:f>
            <x14:dxf>
              <fill>
                <patternFill>
                  <bgColor rgb="FFFFCCCC"/>
                </patternFill>
              </fill>
            </x14:dxf>
          </x14:cfRule>
          <x14:cfRule type="cellIs" priority="9" stopIfTrue="1" operator="between" id="{2173BA93-FC5E-49A5-B562-6B3E9A71C91C}">
            <xm:f>Accueil!$AK$37</xm:f>
            <xm:f>Accueil!$AK$38</xm:f>
            <x14:dxf>
              <fill>
                <patternFill>
                  <bgColor rgb="FFFFFF99"/>
                </patternFill>
              </fill>
            </x14:dxf>
          </x14:cfRule>
          <x14:cfRule type="cellIs" priority="10" stopIfTrue="1" operator="greaterThanOrEqual" id="{85C69126-796D-4586-8397-2706E6725927}">
            <xm:f>Accueil!$AK$39</xm:f>
            <x14:dxf>
              <fill>
                <patternFill>
                  <bgColor rgb="FFCCFFCC"/>
                </patternFill>
              </fill>
            </x14:dxf>
          </x14:cfRule>
          <xm:sqref>N4</xm:sqref>
        </x14:conditionalFormatting>
        <x14:conditionalFormatting xmlns:xm="http://schemas.microsoft.com/office/excel/2006/main">
          <x14:cfRule type="iconSet" priority="5" id="{6974572F-2BE6-4D41-B987-D23947DFDBFD}">
            <x14:iconSet iconSet="4TrafficLights" custom="1">
              <x14:cfvo type="percent">
                <xm:f>0</xm:f>
              </x14:cfvo>
              <x14:cfvo type="formula">
                <xm:f>Accueil!$AG$36</xm:f>
              </x14:cfvo>
              <x14:cfvo type="formula">
                <xm:f>Accueil!$AG$37</xm:f>
              </x14:cfvo>
              <x14:cfvo type="formula">
                <xm:f>Accueil!$AG$38</xm:f>
              </x14:cfvo>
              <x14:cfIcon iconSet="4TrafficLight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M4 M6 M14 M18 M21 M24 M30 M34:M44 M47 M53 M56</xm:sqref>
        </x14:conditionalFormatting>
        <x14:conditionalFormatting xmlns:xm="http://schemas.microsoft.com/office/excel/2006/main">
          <x14:cfRule type="cellIs" priority="1" stopIfTrue="1" operator="lessThanOrEqual" id="{A005AE14-E240-47D5-A28B-1BCFF12650C8}">
            <xm:f>Accueil!$AK$36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" stopIfTrue="1" operator="between" id="{418822DA-EEEF-4421-B922-41D2CCE87BD7}">
            <xm:f>Accueil!$AK$36</xm:f>
            <xm:f>Accueil!$AK$37</xm:f>
            <x14:dxf>
              <fill>
                <patternFill>
                  <bgColor rgb="FFFFCCCC"/>
                </patternFill>
              </fill>
            </x14:dxf>
          </x14:cfRule>
          <x14:cfRule type="cellIs" priority="3" stopIfTrue="1" operator="between" id="{75DE5BCB-3CB8-47C6-9BF7-D8587744CEA3}">
            <xm:f>Accueil!$AK$37</xm:f>
            <xm:f>Accueil!$AK$38</xm:f>
            <x14:dxf>
              <fill>
                <patternFill>
                  <bgColor rgb="FFFFFF99"/>
                </patternFill>
              </fill>
            </x14:dxf>
          </x14:cfRule>
          <x14:cfRule type="cellIs" priority="4" stopIfTrue="1" operator="greaterThanOrEqual" id="{1F1EABD2-27C5-451F-B879-DCCA0D1685CE}">
            <xm:f>Accueil!$AK$39</xm:f>
            <x14:dxf>
              <fill>
                <patternFill>
                  <bgColor rgb="FFCCFFCC"/>
                </patternFill>
              </fill>
            </x14:dxf>
          </x14:cfRule>
          <xm:sqref>K68:K70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CC99"/>
    <pageSetUpPr fitToPage="1"/>
  </sheetPr>
  <dimension ref="A1:V110"/>
  <sheetViews>
    <sheetView showGridLines="0" showRowColHeaders="0" zoomScaleNormal="100" zoomScaleSheetLayoutView="100" workbookViewId="0">
      <selection sqref="A1:A3"/>
    </sheetView>
  </sheetViews>
  <sheetFormatPr baseColWidth="10" defaultRowHeight="15.75" x14ac:dyDescent="0.25"/>
  <cols>
    <col min="1" max="1" width="27.85546875" style="86" customWidth="1"/>
    <col min="2" max="2" width="41.85546875" style="89" customWidth="1"/>
    <col min="3" max="3" width="5.7109375" style="45" customWidth="1"/>
    <col min="4" max="4" width="5.7109375" style="222" hidden="1" customWidth="1"/>
    <col min="5" max="10" width="5.7109375" style="45" customWidth="1"/>
    <col min="11" max="12" width="7.42578125" style="94" customWidth="1"/>
    <col min="13" max="13" width="10" style="95" customWidth="1"/>
    <col min="14" max="14" width="10" style="90" customWidth="1"/>
    <col min="15" max="16" width="8.5703125" style="117" hidden="1" customWidth="1"/>
    <col min="17" max="17" width="11.42578125" style="224" hidden="1" customWidth="1"/>
    <col min="18" max="18" width="12.85546875" style="223" hidden="1" customWidth="1"/>
    <col min="19" max="19" width="11.42578125" style="223" hidden="1" customWidth="1"/>
    <col min="20" max="21" width="11.42578125" style="226" hidden="1" customWidth="1"/>
    <col min="22" max="22" width="11.42578125" style="225" hidden="1" customWidth="1"/>
    <col min="23" max="16384" width="11.42578125" style="45"/>
  </cols>
  <sheetData>
    <row r="1" spans="1:22" ht="102.75" customHeight="1" x14ac:dyDescent="0.25">
      <c r="A1" s="409" t="str">
        <f>IF(Nom_etab="","",Nom_etab)</f>
        <v/>
      </c>
      <c r="B1" s="197" t="str">
        <f>IF(Accueil!A2="","",Accueil!A2)</f>
        <v>Évaluations français 5e</v>
      </c>
      <c r="C1" s="412" t="s">
        <v>20</v>
      </c>
      <c r="D1" s="415" t="s">
        <v>102</v>
      </c>
      <c r="E1" s="418" t="str">
        <f>IF(Stabilo!$D$50="","",Stabilo!D50)</f>
        <v>Réponse(s) attendue(s) (Code 1)</v>
      </c>
      <c r="F1" s="421" t="str">
        <f>IF(Stabilo!$D$51="","",Stabilo!D51)</f>
        <v>Réussite partielle sans erreur (Code 3)</v>
      </c>
      <c r="G1" s="421" t="str">
        <f>IF(Stabilo!$D$52="","",Stabilo!D52)</f>
        <v>Réussite partielle avec erreur (Code 4)</v>
      </c>
      <c r="H1" s="427" t="str">
        <f>IF(Stabilo!$D$53="","",Stabilo!D53)</f>
        <v>Autres réponses (Code 9)</v>
      </c>
      <c r="I1" s="427" t="str">
        <f>IF(Stabilo!$D$54="","",Stabilo!D54)</f>
        <v>Absence de réponse (Code 0)</v>
      </c>
      <c r="J1" s="430" t="str">
        <f>IF(Stabilo!$D$55="","",Stabilo!D55)</f>
        <v>Élève absent (Code A)</v>
      </c>
      <c r="K1" s="424" t="s">
        <v>103</v>
      </c>
      <c r="L1" s="424" t="s">
        <v>112</v>
      </c>
      <c r="M1" s="424" t="s">
        <v>51</v>
      </c>
      <c r="N1" s="437" t="s">
        <v>52</v>
      </c>
      <c r="O1" s="440" t="s">
        <v>54</v>
      </c>
      <c r="P1" s="351" t="s">
        <v>55</v>
      </c>
      <c r="Q1" s="434" t="str">
        <f t="shared" ref="Q1:V1" si="0">"TOTAL "&amp;E1</f>
        <v>TOTAL Réponse(s) attendue(s) (Code 1)</v>
      </c>
      <c r="R1" s="435" t="str">
        <f t="shared" si="0"/>
        <v>TOTAL Réussite partielle sans erreur (Code 3)</v>
      </c>
      <c r="S1" s="435" t="str">
        <f t="shared" si="0"/>
        <v>TOTAL Réussite partielle avec erreur (Code 4)</v>
      </c>
      <c r="T1" s="436" t="str">
        <f t="shared" si="0"/>
        <v>TOTAL Autres réponses (Code 9)</v>
      </c>
      <c r="U1" s="436" t="str">
        <f t="shared" si="0"/>
        <v>TOTAL Absence de réponse (Code 0)</v>
      </c>
      <c r="V1" s="433" t="str">
        <f t="shared" si="0"/>
        <v>TOTAL Élève absent (Code A)</v>
      </c>
    </row>
    <row r="2" spans="1:22" ht="24" customHeight="1" x14ac:dyDescent="0.25">
      <c r="A2" s="410"/>
      <c r="B2" s="290" t="s">
        <v>6</v>
      </c>
      <c r="C2" s="413"/>
      <c r="D2" s="416"/>
      <c r="E2" s="419"/>
      <c r="F2" s="422"/>
      <c r="G2" s="422"/>
      <c r="H2" s="428"/>
      <c r="I2" s="428"/>
      <c r="J2" s="431"/>
      <c r="K2" s="425"/>
      <c r="L2" s="425"/>
      <c r="M2" s="425"/>
      <c r="N2" s="438"/>
      <c r="O2" s="440"/>
      <c r="P2" s="351"/>
      <c r="Q2" s="434"/>
      <c r="R2" s="435"/>
      <c r="S2" s="435"/>
      <c r="T2" s="436"/>
      <c r="U2" s="436"/>
      <c r="V2" s="433"/>
    </row>
    <row r="3" spans="1:22" ht="33.75" customHeight="1" thickBot="1" x14ac:dyDescent="0.3">
      <c r="A3" s="411"/>
      <c r="B3" s="302"/>
      <c r="C3" s="414"/>
      <c r="D3" s="417"/>
      <c r="E3" s="420"/>
      <c r="F3" s="423"/>
      <c r="G3" s="423"/>
      <c r="H3" s="429"/>
      <c r="I3" s="429"/>
      <c r="J3" s="432"/>
      <c r="K3" s="426"/>
      <c r="L3" s="426"/>
      <c r="M3" s="426"/>
      <c r="N3" s="439"/>
      <c r="O3" s="440"/>
      <c r="P3" s="351"/>
      <c r="Q3" s="434"/>
      <c r="R3" s="435"/>
      <c r="S3" s="435"/>
      <c r="T3" s="436"/>
      <c r="U3" s="436"/>
      <c r="V3" s="433"/>
    </row>
    <row r="4" spans="1:22" ht="15.75" customHeight="1" x14ac:dyDescent="0.25">
      <c r="A4" s="391" t="str">
        <f>IF(COMP1="","",COMP1)</f>
        <v>CP 1 : Comprendre un texte dans son ensemble</v>
      </c>
      <c r="B4" s="378" t="str">
        <f>IF(COMS1="","",COMS1)</f>
        <v>Reconnaitre le genre d’un texte</v>
      </c>
      <c r="C4" s="61">
        <f>IF('Synthèse classe'!C4="","",'Synthèse classe'!C4)</f>
        <v>10</v>
      </c>
      <c r="D4" s="230" t="e">
        <f>IF(J4="A",1000,1)</f>
        <v>#N/A</v>
      </c>
      <c r="E4" s="227" t="e">
        <f>INDEX(Stabilo!$F$9:$DA$48,MATCH($B$3,Stabilo!$D$9:$D$48,0),C4)</f>
        <v>#N/A</v>
      </c>
      <c r="F4" s="292" t="e">
        <f>INDEX(Stabilo!$F$9:$DA$48,MATCH($B$3,Stabilo!$D$9:$D$48,0),C4)</f>
        <v>#N/A</v>
      </c>
      <c r="G4" s="292" t="e">
        <f>INDEX(Stabilo!$F$9:$DA$48,MATCH($B$3,Stabilo!$D$9:$D$48,0),C4)</f>
        <v>#N/A</v>
      </c>
      <c r="H4" s="295" t="e">
        <f>INDEX(Stabilo!$F$9:$DA$48,MATCH($B$3,Stabilo!$D$9:$D$48,0),C4)</f>
        <v>#N/A</v>
      </c>
      <c r="I4" s="295" t="e">
        <f>INDEX(Stabilo!$F$9:$DA$48,MATCH($B$3,Stabilo!$D$9:$D$48,0),C4)</f>
        <v>#N/A</v>
      </c>
      <c r="J4" s="219" t="e">
        <f>INDEX(Stabilo!$F$9:$DA$48,MATCH($B$3,Stabilo!$D$9:$D$48,0),C4)</f>
        <v>#N/A</v>
      </c>
      <c r="K4" s="402" t="str">
        <f>IF(ISERROR(IF(SUM(D4:D5)&gt;999,"ABSENT",SUMIF($P$4:$P$57,P4,$Q$4:$Q$57))),"",IF(SUM(D4:D5)&gt;999,"ABSENT",SUMIF($P$4:$P$57,P4,$Q$4:$Q$57)))</f>
        <v/>
      </c>
      <c r="L4" s="402" t="str">
        <f>IF(ISERROR(IF(SUM(D4:D5)&gt;999,"ABSENT",SUMIF($P$4:$P$57,P4,$D$4:$D$57))),"",IF(SUM(D4:D5)&gt;999,"ABSENT",SUMIF($P$4:$P$57,P4,$D$4:$D$57)))</f>
        <v/>
      </c>
      <c r="M4" s="405" t="str">
        <f>IF(ISERROR(IF(SUM(D4:D5)&gt;999,"ABSENT",IF(ISERROR(SUMIF($P$4:$P$57,P4,$Q$4:$Q$57)/SUMIF($P$4:$P$57,P4,$D$4:$D$57)),"",ROUND(SUMIF($P$4:$P$57,P4,$Q$4:$Q$57)/SUMIF($P$4:$P$57,P4,$D$4:$D$57),3)))),"",IF(SUM(D4:D5)&gt;999,"ABSENT",IF(ISERROR(SUMIF($P$4:$P$57,P4,$Q$4:$Q$57)/SUMIF($P$4:$P$57,P4,$D$4:$D$57)),"",ROUND(SUMIF($P$4:$P$57,P4,$Q$4:$Q$57)/SUMIF($P$4:$P$57,P4,$D$4:$D$57),3))))</f>
        <v/>
      </c>
      <c r="N4" s="394" t="str">
        <f>IF(ISERROR(IF(SUM(D4:D13)&gt;999,"ABSENT",IF(ISERROR(SUMIF($O$4:$O$57,O4,$Q$4:$Q$57)/SUMIF($O$4:$O$57,O4,$D$4:$D$57)),"",ROUND(SUMIF($O$4:$O$57,O4,$Q$4:$Q$57)/SUMIF($O$4:$O$57,O4,$D$4:$D$57),3)))),"",IF(SUM(D4:D13)&gt;999,"ABSENT",IF(ISERROR(SUMIF($O$4:$O$57,O4,$Q$4:$Q$57)/SUMIF($O$4:$O$57,O4,$D$4:$D$57)),"",ROUND(SUMIF($O$4:$O$57,O4,$Q$4:$Q$57)/SUMIF($O$4:$O$57,O4,$D$4:$D$57),3))))</f>
        <v/>
      </c>
      <c r="O4" s="117">
        <f>IF(ISERROR(INDEX(Accueil!$M$27:$N$56,MATCH(VLOOKUP(C4,Accueil!$Q$27:$R$126,2),Accueil!$M$27:$M$56,0),2)),"",INDEX(Accueil!$M$27:$N$56,MATCH(VLOOKUP(C4,Accueil!$Q$27:$R$126,2),Accueil!$M$27:$M$56,0),2))</f>
        <v>1</v>
      </c>
      <c r="P4" s="117">
        <f>IF(ISERROR(INDEX(Accueil!$L$27:$M$56,MATCH(VLOOKUP(C4,Accueil!$Q$27:$R$126,2),Accueil!$M$27:$M$56,0),1)),"",INDEX(Accueil!$L$27:$M$56,MATCH(VLOOKUP(C4,Accueil!$Q$27:$R$126,2),Accueil!$M$27:$M$56,0),1))</f>
        <v>1</v>
      </c>
      <c r="Q4" s="224" t="e">
        <f>IF(J4=Accueil!$AA$26,1,0)</f>
        <v>#N/A</v>
      </c>
      <c r="R4" s="223" t="e">
        <f>IF(J4=Accueil!$AB$26,1,0)</f>
        <v>#N/A</v>
      </c>
      <c r="S4" s="223" t="e">
        <f>IF(J4=Accueil!$AC$26,1,0)</f>
        <v>#N/A</v>
      </c>
      <c r="T4" s="226" t="e">
        <f>IF(J4=Accueil!$AD$26,1,0)</f>
        <v>#N/A</v>
      </c>
      <c r="U4" s="226" t="e">
        <f>IF(J4=Accueil!$AE$26,1,0)</f>
        <v>#N/A</v>
      </c>
      <c r="V4" s="225" t="e">
        <f>IF(J4=Accueil!$AF$26,1,0)</f>
        <v>#N/A</v>
      </c>
    </row>
    <row r="5" spans="1:22" ht="15.75" customHeight="1" x14ac:dyDescent="0.25">
      <c r="A5" s="392"/>
      <c r="B5" s="379"/>
      <c r="C5" s="69">
        <f>IF('Synthèse classe'!C5="","",'Synthèse classe'!C5)</f>
        <v>12</v>
      </c>
      <c r="D5" s="231" t="e">
        <f t="shared" ref="D5:D57" si="1">IF(J5="A",1000,1)</f>
        <v>#N/A</v>
      </c>
      <c r="E5" s="221" t="e">
        <f>INDEX(Stabilo!$F$9:$DA$48,MATCH($B$3,Stabilo!$D$9:$D$48,0),C5)</f>
        <v>#N/A</v>
      </c>
      <c r="F5" s="293" t="e">
        <f>INDEX(Stabilo!$F$9:$DA$48,MATCH($B$3,Stabilo!$D$9:$D$48,0),C5)</f>
        <v>#N/A</v>
      </c>
      <c r="G5" s="293" t="e">
        <f>INDEX(Stabilo!$F$9:$DA$48,MATCH($B$3,Stabilo!$D$9:$D$48,0),C5)</f>
        <v>#N/A</v>
      </c>
      <c r="H5" s="296" t="e">
        <f>INDEX(Stabilo!$F$9:$DA$48,MATCH($B$3,Stabilo!$D$9:$D$48,0),C5)</f>
        <v>#N/A</v>
      </c>
      <c r="I5" s="296" t="e">
        <f>INDEX(Stabilo!$F$9:$DA$48,MATCH($B$3,Stabilo!$D$9:$D$48,0),C5)</f>
        <v>#N/A</v>
      </c>
      <c r="J5" s="220" t="e">
        <f>INDEX(Stabilo!$F$9:$DA$48,MATCH($B$3,Stabilo!$D$9:$D$48,0),C5)</f>
        <v>#N/A</v>
      </c>
      <c r="K5" s="403"/>
      <c r="L5" s="403"/>
      <c r="M5" s="400"/>
      <c r="N5" s="395"/>
      <c r="O5" s="117">
        <f>IF(ISERROR(INDEX(Accueil!$M$27:$N$56,MATCH(VLOOKUP(C5,Accueil!$Q$27:$R$126,2),Accueil!$M$27:$M$56,0),2)),"",INDEX(Accueil!$M$27:$N$56,MATCH(VLOOKUP(C5,Accueil!$Q$27:$R$126,2),Accueil!$M$27:$M$56,0),2))</f>
        <v>1</v>
      </c>
      <c r="P5" s="117">
        <f>IF(ISERROR(INDEX(Accueil!$L$27:$M$56,MATCH(VLOOKUP(C5,Accueil!$Q$27:$R$126,2),Accueil!$M$27:$M$56,0),1)),"",INDEX(Accueil!$L$27:$M$56,MATCH(VLOOKUP(C5,Accueil!$Q$27:$R$126,2),Accueil!$M$27:$M$56,0),1))</f>
        <v>1</v>
      </c>
      <c r="Q5" s="224" t="e">
        <f>IF(J5=Accueil!$AA$26,1,0)</f>
        <v>#N/A</v>
      </c>
      <c r="R5" s="223" t="e">
        <f>IF(J5=Accueil!$AB$26,1,0)</f>
        <v>#N/A</v>
      </c>
      <c r="S5" s="223" t="e">
        <f>IF(J5=Accueil!$AC$26,1,0)</f>
        <v>#N/A</v>
      </c>
      <c r="T5" s="226" t="e">
        <f>IF(J5=Accueil!$AD$26,1,0)</f>
        <v>#N/A</v>
      </c>
      <c r="U5" s="226" t="e">
        <f>IF(J5=Accueil!$AE$26,1,0)</f>
        <v>#N/A</v>
      </c>
      <c r="V5" s="225" t="e">
        <f>IF(J5=Accueil!$AF$26,1,0)</f>
        <v>#N/A</v>
      </c>
    </row>
    <row r="6" spans="1:22" ht="15.75" customHeight="1" x14ac:dyDescent="0.25">
      <c r="A6" s="392"/>
      <c r="B6" s="379" t="str">
        <f>IF(COMS2="","",COMS2)</f>
        <v xml:space="preserve">Dégager l’essentiel d’un texte </v>
      </c>
      <c r="C6" s="69">
        <f>IF('Synthèse classe'!C6="","",'Synthèse classe'!C6)</f>
        <v>4</v>
      </c>
      <c r="D6" s="231" t="e">
        <f t="shared" si="1"/>
        <v>#N/A</v>
      </c>
      <c r="E6" s="221" t="e">
        <f>INDEX(Stabilo!$F$9:$DA$48,MATCH($B$3,Stabilo!$D$9:$D$48,0),C6)</f>
        <v>#N/A</v>
      </c>
      <c r="F6" s="293" t="e">
        <f>INDEX(Stabilo!$F$9:$DA$48,MATCH($B$3,Stabilo!$D$9:$D$48,0),C6)</f>
        <v>#N/A</v>
      </c>
      <c r="G6" s="293" t="e">
        <f>INDEX(Stabilo!$F$9:$DA$48,MATCH($B$3,Stabilo!$D$9:$D$48,0),C6)</f>
        <v>#N/A</v>
      </c>
      <c r="H6" s="296" t="e">
        <f>INDEX(Stabilo!$F$9:$DA$48,MATCH($B$3,Stabilo!$D$9:$D$48,0),C6)</f>
        <v>#N/A</v>
      </c>
      <c r="I6" s="296" t="e">
        <f>INDEX(Stabilo!$F$9:$DA$48,MATCH($B$3,Stabilo!$D$9:$D$48,0),C6)</f>
        <v>#N/A</v>
      </c>
      <c r="J6" s="220" t="e">
        <f>INDEX(Stabilo!$F$9:$DA$48,MATCH($B$3,Stabilo!$D$9:$D$48,0),C6)</f>
        <v>#N/A</v>
      </c>
      <c r="K6" s="403" t="str">
        <f>IF(ISERROR(IF(SUM(D6:D13)&gt;999,"ABSENT",SUMIF($P$4:$P$57,P6,$Q$4:$Q$57))),"",IF(SUM(D6:D13)&gt;999,"ABSENT",SUMIF($P$4:$P$57,P6,$Q$4:$Q$57)))</f>
        <v/>
      </c>
      <c r="L6" s="403" t="str">
        <f>IF(ISERROR(IF(SUM(D6:D13)&gt;999,"ABSENT",SUMIF($P$4:$P$57,P6,$D$4:$D$57))),"",IF(SUM(D6:D13)&gt;999,"ABSENT",SUMIF($P$4:$P$57,P6,$D$4:$D$57)))</f>
        <v/>
      </c>
      <c r="M6" s="400" t="str">
        <f>IF(ISERROR(IF(SUM(D6:D13)&gt;999,"ABSENT",IF(ISERROR(SUMIF($P$4:$P$57,P6,$Q$4:$Q$57)/SUMIF($P$4:$P$57,P6,$D$4:$D$57)),"",ROUND(SUMIF($P$4:$P$57,P6,$Q$4:$Q$57)/SUMIF($P$4:$P$57,P6,$D$4:$D$57),3)))),"",IF(SUM(D6:D13)&gt;999,"ABSENT",IF(ISERROR(SUMIF($P$4:$P$57,P6,$Q$4:$Q$57)/SUMIF($P$4:$P$57,P6,$D$4:$D$57)),"",ROUND(SUMIF($P$4:$P$57,P6,$Q$4:$Q$57)/SUMIF($P$4:$P$57,P6,$D$4:$D$57),3))))</f>
        <v/>
      </c>
      <c r="N6" s="395"/>
      <c r="O6" s="117">
        <f>IF(ISERROR(INDEX(Accueil!$M$27:$N$56,MATCH(VLOOKUP(C6,Accueil!$Q$27:$R$126,2),Accueil!$M$27:$M$56,0),2)),"",INDEX(Accueil!$M$27:$N$56,MATCH(VLOOKUP(C6,Accueil!$Q$27:$R$126,2),Accueil!$M$27:$M$56,0),2))</f>
        <v>1</v>
      </c>
      <c r="P6" s="117">
        <f>IF(ISERROR(INDEX(Accueil!$L$27:$M$56,MATCH(VLOOKUP(C6,Accueil!$Q$27:$R$126,2),Accueil!$M$27:$M$56,0),1)),"",INDEX(Accueil!$L$27:$M$56,MATCH(VLOOKUP(C6,Accueil!$Q$27:$R$126,2),Accueil!$M$27:$M$56,0),1))</f>
        <v>2</v>
      </c>
      <c r="Q6" s="224" t="e">
        <f>IF(J6=Accueil!$AA$26,1,0)</f>
        <v>#N/A</v>
      </c>
      <c r="R6" s="223" t="e">
        <f>IF(J6=Accueil!$AB$26,1,0)</f>
        <v>#N/A</v>
      </c>
      <c r="S6" s="223" t="e">
        <f>IF(J6=Accueil!$AC$26,1,0)</f>
        <v>#N/A</v>
      </c>
      <c r="T6" s="226" t="e">
        <f>IF(J6=Accueil!$AD$26,1,0)</f>
        <v>#N/A</v>
      </c>
      <c r="U6" s="226" t="e">
        <f>IF(J6=Accueil!$AE$26,1,0)</f>
        <v>#N/A</v>
      </c>
      <c r="V6" s="225" t="e">
        <f>IF(J6=Accueil!$AF$26,1,0)</f>
        <v>#N/A</v>
      </c>
    </row>
    <row r="7" spans="1:22" ht="15.75" customHeight="1" x14ac:dyDescent="0.25">
      <c r="A7" s="392"/>
      <c r="B7" s="379"/>
      <c r="C7" s="69">
        <f>IF('Synthèse classe'!C7="","",'Synthèse classe'!C7)</f>
        <v>5</v>
      </c>
      <c r="D7" s="231" t="e">
        <f t="shared" si="1"/>
        <v>#N/A</v>
      </c>
      <c r="E7" s="221" t="e">
        <f>INDEX(Stabilo!$F$9:$DA$48,MATCH($B$3,Stabilo!$D$9:$D$48,0),C7)</f>
        <v>#N/A</v>
      </c>
      <c r="F7" s="293" t="e">
        <f>INDEX(Stabilo!$F$9:$DA$48,MATCH($B$3,Stabilo!$D$9:$D$48,0),C7)</f>
        <v>#N/A</v>
      </c>
      <c r="G7" s="293" t="e">
        <f>INDEX(Stabilo!$F$9:$DA$48,MATCH($B$3,Stabilo!$D$9:$D$48,0),C7)</f>
        <v>#N/A</v>
      </c>
      <c r="H7" s="296" t="e">
        <f>INDEX(Stabilo!$F$9:$DA$48,MATCH($B$3,Stabilo!$D$9:$D$48,0),C7)</f>
        <v>#N/A</v>
      </c>
      <c r="I7" s="296" t="e">
        <f>INDEX(Stabilo!$F$9:$DA$48,MATCH($B$3,Stabilo!$D$9:$D$48,0),C7)</f>
        <v>#N/A</v>
      </c>
      <c r="J7" s="220" t="e">
        <f>INDEX(Stabilo!$F$9:$DA$48,MATCH($B$3,Stabilo!$D$9:$D$48,0),C7)</f>
        <v>#N/A</v>
      </c>
      <c r="K7" s="403"/>
      <c r="L7" s="403"/>
      <c r="M7" s="400"/>
      <c r="N7" s="395"/>
      <c r="O7" s="117">
        <f>IF(ISERROR(INDEX(Accueil!$M$27:$N$56,MATCH(VLOOKUP(C7,Accueil!$Q$27:$R$126,2),Accueil!$M$27:$M$56,0),2)),"",INDEX(Accueil!$M$27:$N$56,MATCH(VLOOKUP(C7,Accueil!$Q$27:$R$126,2),Accueil!$M$27:$M$56,0),2))</f>
        <v>1</v>
      </c>
      <c r="P7" s="117">
        <f>IF(ISERROR(INDEX(Accueil!$L$27:$M$56,MATCH(VLOOKUP(C7,Accueil!$Q$27:$R$126,2),Accueil!$M$27:$M$56,0),1)),"",INDEX(Accueil!$L$27:$M$56,MATCH(VLOOKUP(C7,Accueil!$Q$27:$R$126,2),Accueil!$M$27:$M$56,0),1))</f>
        <v>2</v>
      </c>
      <c r="Q7" s="224" t="e">
        <f>IF(J7=Accueil!$AA$26,1,0)</f>
        <v>#N/A</v>
      </c>
      <c r="R7" s="223" t="e">
        <f>IF(J7=Accueil!$AB$26,1,0)</f>
        <v>#N/A</v>
      </c>
      <c r="S7" s="223" t="e">
        <f>IF(J7=Accueil!$AC$26,1,0)</f>
        <v>#N/A</v>
      </c>
      <c r="T7" s="226" t="e">
        <f>IF(J7=Accueil!$AD$26,1,0)</f>
        <v>#N/A</v>
      </c>
      <c r="U7" s="226" t="e">
        <f>IF(J7=Accueil!$AE$26,1,0)</f>
        <v>#N/A</v>
      </c>
      <c r="V7" s="225" t="e">
        <f>IF(J7=Accueil!$AF$26,1,0)</f>
        <v>#N/A</v>
      </c>
    </row>
    <row r="8" spans="1:22" ht="15.75" customHeight="1" x14ac:dyDescent="0.25">
      <c r="A8" s="392"/>
      <c r="B8" s="379"/>
      <c r="C8" s="69">
        <f>IF('Synthèse classe'!C8="","",'Synthèse classe'!C8)</f>
        <v>6</v>
      </c>
      <c r="D8" s="231" t="e">
        <f t="shared" si="1"/>
        <v>#N/A</v>
      </c>
      <c r="E8" s="221" t="e">
        <f>INDEX(Stabilo!$F$9:$DA$48,MATCH($B$3,Stabilo!$D$9:$D$48,0),C8)</f>
        <v>#N/A</v>
      </c>
      <c r="F8" s="293" t="e">
        <f>INDEX(Stabilo!$F$9:$DA$48,MATCH($B$3,Stabilo!$D$9:$D$48,0),C8)</f>
        <v>#N/A</v>
      </c>
      <c r="G8" s="293" t="e">
        <f>INDEX(Stabilo!$F$9:$DA$48,MATCH($B$3,Stabilo!$D$9:$D$48,0),C8)</f>
        <v>#N/A</v>
      </c>
      <c r="H8" s="296" t="e">
        <f>INDEX(Stabilo!$F$9:$DA$48,MATCH($B$3,Stabilo!$D$9:$D$48,0),C8)</f>
        <v>#N/A</v>
      </c>
      <c r="I8" s="296" t="e">
        <f>INDEX(Stabilo!$F$9:$DA$48,MATCH($B$3,Stabilo!$D$9:$D$48,0),C8)</f>
        <v>#N/A</v>
      </c>
      <c r="J8" s="220" t="e">
        <f>INDEX(Stabilo!$F$9:$DA$48,MATCH($B$3,Stabilo!$D$9:$D$48,0),C8)</f>
        <v>#N/A</v>
      </c>
      <c r="K8" s="403"/>
      <c r="L8" s="403"/>
      <c r="M8" s="400"/>
      <c r="N8" s="395"/>
      <c r="O8" s="117">
        <f>IF(ISERROR(INDEX(Accueil!$M$27:$N$56,MATCH(VLOOKUP(C8,Accueil!$Q$27:$R$126,2),Accueil!$M$27:$M$56,0),2)),"",INDEX(Accueil!$M$27:$N$56,MATCH(VLOOKUP(C8,Accueil!$Q$27:$R$126,2),Accueil!$M$27:$M$56,0),2))</f>
        <v>1</v>
      </c>
      <c r="P8" s="117">
        <f>IF(ISERROR(INDEX(Accueil!$L$27:$M$56,MATCH(VLOOKUP(C8,Accueil!$Q$27:$R$126,2),Accueil!$M$27:$M$56,0),1)),"",INDEX(Accueil!$L$27:$M$56,MATCH(VLOOKUP(C8,Accueil!$Q$27:$R$126,2),Accueil!$M$27:$M$56,0),1))</f>
        <v>2</v>
      </c>
      <c r="Q8" s="224" t="e">
        <f>IF(J8=Accueil!$AA$26,1,0)</f>
        <v>#N/A</v>
      </c>
      <c r="R8" s="223" t="e">
        <f>IF(J8=Accueil!$AB$26,1,0)</f>
        <v>#N/A</v>
      </c>
      <c r="S8" s="223" t="e">
        <f>IF(J8=Accueil!$AC$26,1,0)</f>
        <v>#N/A</v>
      </c>
      <c r="T8" s="226" t="e">
        <f>IF(J8=Accueil!$AD$26,1,0)</f>
        <v>#N/A</v>
      </c>
      <c r="U8" s="226" t="e">
        <f>IF(J8=Accueil!$AE$26,1,0)</f>
        <v>#N/A</v>
      </c>
      <c r="V8" s="225" t="e">
        <f>IF(J8=Accueil!$AF$26,1,0)</f>
        <v>#N/A</v>
      </c>
    </row>
    <row r="9" spans="1:22" ht="15.75" customHeight="1" x14ac:dyDescent="0.25">
      <c r="A9" s="392"/>
      <c r="B9" s="379"/>
      <c r="C9" s="69">
        <f>IF('Synthèse classe'!C9="","",'Synthèse classe'!C9)</f>
        <v>7</v>
      </c>
      <c r="D9" s="231" t="e">
        <f t="shared" si="1"/>
        <v>#N/A</v>
      </c>
      <c r="E9" s="221" t="e">
        <f>INDEX(Stabilo!$F$9:$DA$48,MATCH($B$3,Stabilo!$D$9:$D$48,0),C9)</f>
        <v>#N/A</v>
      </c>
      <c r="F9" s="293" t="e">
        <f>INDEX(Stabilo!$F$9:$DA$48,MATCH($B$3,Stabilo!$D$9:$D$48,0),C9)</f>
        <v>#N/A</v>
      </c>
      <c r="G9" s="293" t="e">
        <f>INDEX(Stabilo!$F$9:$DA$48,MATCH($B$3,Stabilo!$D$9:$D$48,0),C9)</f>
        <v>#N/A</v>
      </c>
      <c r="H9" s="296" t="e">
        <f>INDEX(Stabilo!$F$9:$DA$48,MATCH($B$3,Stabilo!$D$9:$D$48,0),C9)</f>
        <v>#N/A</v>
      </c>
      <c r="I9" s="296" t="e">
        <f>INDEX(Stabilo!$F$9:$DA$48,MATCH($B$3,Stabilo!$D$9:$D$48,0),C9)</f>
        <v>#N/A</v>
      </c>
      <c r="J9" s="220" t="e">
        <f>INDEX(Stabilo!$F$9:$DA$48,MATCH($B$3,Stabilo!$D$9:$D$48,0),C9)</f>
        <v>#N/A</v>
      </c>
      <c r="K9" s="403"/>
      <c r="L9" s="403"/>
      <c r="M9" s="400"/>
      <c r="N9" s="395"/>
      <c r="O9" s="117">
        <f>IF(ISERROR(INDEX(Accueil!$M$27:$N$56,MATCH(VLOOKUP(C9,Accueil!$Q$27:$R$126,2),Accueil!$M$27:$M$56,0),2)),"",INDEX(Accueil!$M$27:$N$56,MATCH(VLOOKUP(C9,Accueil!$Q$27:$R$126,2),Accueil!$M$27:$M$56,0),2))</f>
        <v>1</v>
      </c>
      <c r="P9" s="117">
        <f>IF(ISERROR(INDEX(Accueil!$L$27:$M$56,MATCH(VLOOKUP(C9,Accueil!$Q$27:$R$126,2),Accueil!$M$27:$M$56,0),1)),"",INDEX(Accueil!$L$27:$M$56,MATCH(VLOOKUP(C9,Accueil!$Q$27:$R$126,2),Accueil!$M$27:$M$56,0),1))</f>
        <v>2</v>
      </c>
      <c r="Q9" s="224" t="e">
        <f>IF(J9=Accueil!$AA$26,1,0)</f>
        <v>#N/A</v>
      </c>
      <c r="R9" s="223" t="e">
        <f>IF(J9=Accueil!$AB$26,1,0)</f>
        <v>#N/A</v>
      </c>
      <c r="S9" s="223" t="e">
        <f>IF(J9=Accueil!$AC$26,1,0)</f>
        <v>#N/A</v>
      </c>
      <c r="T9" s="226" t="e">
        <f>IF(J9=Accueil!$AD$26,1,0)</f>
        <v>#N/A</v>
      </c>
      <c r="U9" s="226" t="e">
        <f>IF(J9=Accueil!$AE$26,1,0)</f>
        <v>#N/A</v>
      </c>
      <c r="V9" s="225" t="e">
        <f>IF(J9=Accueil!$AF$26,1,0)</f>
        <v>#N/A</v>
      </c>
    </row>
    <row r="10" spans="1:22" ht="15.75" customHeight="1" x14ac:dyDescent="0.25">
      <c r="A10" s="392"/>
      <c r="B10" s="379"/>
      <c r="C10" s="69">
        <f>IF('Synthèse classe'!C10="","",'Synthèse classe'!C10)</f>
        <v>8</v>
      </c>
      <c r="D10" s="231" t="e">
        <f t="shared" si="1"/>
        <v>#N/A</v>
      </c>
      <c r="E10" s="221" t="e">
        <f>INDEX(Stabilo!$F$9:$DA$48,MATCH($B$3,Stabilo!$D$9:$D$48,0),C10)</f>
        <v>#N/A</v>
      </c>
      <c r="F10" s="293" t="e">
        <f>INDEX(Stabilo!$F$9:$DA$48,MATCH($B$3,Stabilo!$D$9:$D$48,0),C10)</f>
        <v>#N/A</v>
      </c>
      <c r="G10" s="293" t="e">
        <f>INDEX(Stabilo!$F$9:$DA$48,MATCH($B$3,Stabilo!$D$9:$D$48,0),C10)</f>
        <v>#N/A</v>
      </c>
      <c r="H10" s="296" t="e">
        <f>INDEX(Stabilo!$F$9:$DA$48,MATCH($B$3,Stabilo!$D$9:$D$48,0),C10)</f>
        <v>#N/A</v>
      </c>
      <c r="I10" s="296" t="e">
        <f>INDEX(Stabilo!$F$9:$DA$48,MATCH($B$3,Stabilo!$D$9:$D$48,0),C10)</f>
        <v>#N/A</v>
      </c>
      <c r="J10" s="220" t="e">
        <f>INDEX(Stabilo!$F$9:$DA$48,MATCH($B$3,Stabilo!$D$9:$D$48,0),C10)</f>
        <v>#N/A</v>
      </c>
      <c r="K10" s="403"/>
      <c r="L10" s="403"/>
      <c r="M10" s="400"/>
      <c r="N10" s="395"/>
      <c r="O10" s="117">
        <f>IF(ISERROR(INDEX(Accueil!$M$27:$N$56,MATCH(VLOOKUP(C10,Accueil!$Q$27:$R$126,2),Accueil!$M$27:$M$56,0),2)),"",INDEX(Accueil!$M$27:$N$56,MATCH(VLOOKUP(C10,Accueil!$Q$27:$R$126,2),Accueil!$M$27:$M$56,0),2))</f>
        <v>1</v>
      </c>
      <c r="P10" s="117">
        <f>IF(ISERROR(INDEX(Accueil!$L$27:$M$56,MATCH(VLOOKUP(C10,Accueil!$Q$27:$R$126,2),Accueil!$M$27:$M$56,0),1)),"",INDEX(Accueil!$L$27:$M$56,MATCH(VLOOKUP(C10,Accueil!$Q$27:$R$126,2),Accueil!$M$27:$M$56,0),1))</f>
        <v>2</v>
      </c>
      <c r="Q10" s="224" t="e">
        <f>IF(J10=Accueil!$AA$26,1,0)</f>
        <v>#N/A</v>
      </c>
      <c r="R10" s="223" t="e">
        <f>IF(J10=Accueil!$AB$26,1,0)</f>
        <v>#N/A</v>
      </c>
      <c r="S10" s="223" t="e">
        <f>IF(J10=Accueil!$AC$26,1,0)</f>
        <v>#N/A</v>
      </c>
      <c r="T10" s="226" t="e">
        <f>IF(J10=Accueil!$AD$26,1,0)</f>
        <v>#N/A</v>
      </c>
      <c r="U10" s="226" t="e">
        <f>IF(J10=Accueil!$AE$26,1,0)</f>
        <v>#N/A</v>
      </c>
      <c r="V10" s="225" t="e">
        <f>IF(J10=Accueil!$AF$26,1,0)</f>
        <v>#N/A</v>
      </c>
    </row>
    <row r="11" spans="1:22" ht="15.75" customHeight="1" x14ac:dyDescent="0.25">
      <c r="A11" s="392"/>
      <c r="B11" s="379"/>
      <c r="C11" s="69">
        <f>IF('Synthèse classe'!C11="","",'Synthèse classe'!C11)</f>
        <v>9</v>
      </c>
      <c r="D11" s="231" t="e">
        <f t="shared" si="1"/>
        <v>#N/A</v>
      </c>
      <c r="E11" s="221" t="e">
        <f>INDEX(Stabilo!$F$9:$DA$48,MATCH($B$3,Stabilo!$D$9:$D$48,0),C11)</f>
        <v>#N/A</v>
      </c>
      <c r="F11" s="293" t="e">
        <f>INDEX(Stabilo!$F$9:$DA$48,MATCH($B$3,Stabilo!$D$9:$D$48,0),C11)</f>
        <v>#N/A</v>
      </c>
      <c r="G11" s="293" t="e">
        <f>INDEX(Stabilo!$F$9:$DA$48,MATCH($B$3,Stabilo!$D$9:$D$48,0),C11)</f>
        <v>#N/A</v>
      </c>
      <c r="H11" s="296" t="e">
        <f>INDEX(Stabilo!$F$9:$DA$48,MATCH($B$3,Stabilo!$D$9:$D$48,0),C11)</f>
        <v>#N/A</v>
      </c>
      <c r="I11" s="296" t="e">
        <f>INDEX(Stabilo!$F$9:$DA$48,MATCH($B$3,Stabilo!$D$9:$D$48,0),C11)</f>
        <v>#N/A</v>
      </c>
      <c r="J11" s="220" t="e">
        <f>INDEX(Stabilo!$F$9:$DA$48,MATCH($B$3,Stabilo!$D$9:$D$48,0),C11)</f>
        <v>#N/A</v>
      </c>
      <c r="K11" s="403"/>
      <c r="L11" s="403"/>
      <c r="M11" s="400"/>
      <c r="N11" s="395"/>
      <c r="O11" s="117">
        <f>IF(ISERROR(INDEX(Accueil!$M$27:$N$56,MATCH(VLOOKUP(C11,Accueil!$Q$27:$R$126,2),Accueil!$M$27:$M$56,0),2)),"",INDEX(Accueil!$M$27:$N$56,MATCH(VLOOKUP(C11,Accueil!$Q$27:$R$126,2),Accueil!$M$27:$M$56,0),2))</f>
        <v>1</v>
      </c>
      <c r="P11" s="117">
        <f>IF(ISERROR(INDEX(Accueil!$L$27:$M$56,MATCH(VLOOKUP(C11,Accueil!$Q$27:$R$126,2),Accueil!$M$27:$M$56,0),1)),"",INDEX(Accueil!$L$27:$M$56,MATCH(VLOOKUP(C11,Accueil!$Q$27:$R$126,2),Accueil!$M$27:$M$56,0),1))</f>
        <v>2</v>
      </c>
      <c r="Q11" s="224" t="e">
        <f>IF(J11=Accueil!$AA$26,1,0)</f>
        <v>#N/A</v>
      </c>
      <c r="R11" s="223" t="e">
        <f>IF(J11=Accueil!$AB$26,1,0)</f>
        <v>#N/A</v>
      </c>
      <c r="S11" s="223" t="e">
        <f>IF(J11=Accueil!$AC$26,1,0)</f>
        <v>#N/A</v>
      </c>
      <c r="T11" s="226" t="e">
        <f>IF(J11=Accueil!$AD$26,1,0)</f>
        <v>#N/A</v>
      </c>
      <c r="U11" s="226" t="e">
        <f>IF(J11=Accueil!$AE$26,1,0)</f>
        <v>#N/A</v>
      </c>
      <c r="V11" s="225" t="e">
        <f>IF(J11=Accueil!$AF$26,1,0)</f>
        <v>#N/A</v>
      </c>
    </row>
    <row r="12" spans="1:22" ht="15.75" customHeight="1" x14ac:dyDescent="0.25">
      <c r="A12" s="392"/>
      <c r="B12" s="379"/>
      <c r="C12" s="69">
        <f>IF('Synthèse classe'!C12="","",'Synthèse classe'!C12)</f>
        <v>15</v>
      </c>
      <c r="D12" s="231" t="e">
        <f t="shared" si="1"/>
        <v>#N/A</v>
      </c>
      <c r="E12" s="221" t="e">
        <f>INDEX(Stabilo!$F$9:$DA$48,MATCH($B$3,Stabilo!$D$9:$D$48,0),C12)</f>
        <v>#N/A</v>
      </c>
      <c r="F12" s="293" t="e">
        <f>INDEX(Stabilo!$F$9:$DA$48,MATCH($B$3,Stabilo!$D$9:$D$48,0),C12)</f>
        <v>#N/A</v>
      </c>
      <c r="G12" s="293" t="e">
        <f>INDEX(Stabilo!$F$9:$DA$48,MATCH($B$3,Stabilo!$D$9:$D$48,0),C12)</f>
        <v>#N/A</v>
      </c>
      <c r="H12" s="296" t="e">
        <f>INDEX(Stabilo!$F$9:$DA$48,MATCH($B$3,Stabilo!$D$9:$D$48,0),C12)</f>
        <v>#N/A</v>
      </c>
      <c r="I12" s="296" t="e">
        <f>INDEX(Stabilo!$F$9:$DA$48,MATCH($B$3,Stabilo!$D$9:$D$48,0),C12)</f>
        <v>#N/A</v>
      </c>
      <c r="J12" s="220" t="e">
        <f>INDEX(Stabilo!$F$9:$DA$48,MATCH($B$3,Stabilo!$D$9:$D$48,0),C12)</f>
        <v>#N/A</v>
      </c>
      <c r="K12" s="403"/>
      <c r="L12" s="403"/>
      <c r="M12" s="400"/>
      <c r="N12" s="395"/>
      <c r="O12" s="117">
        <f>IF(ISERROR(INDEX(Accueil!$M$27:$N$56,MATCH(VLOOKUP(C12,Accueil!$Q$27:$R$126,2),Accueil!$M$27:$M$56,0),2)),"",INDEX(Accueil!$M$27:$N$56,MATCH(VLOOKUP(C12,Accueil!$Q$27:$R$126,2),Accueil!$M$27:$M$56,0),2))</f>
        <v>1</v>
      </c>
      <c r="P12" s="117">
        <f>IF(ISERROR(INDEX(Accueil!$L$27:$M$56,MATCH(VLOOKUP(C12,Accueil!$Q$27:$R$126,2),Accueil!$M$27:$M$56,0),1)),"",INDEX(Accueil!$L$27:$M$56,MATCH(VLOOKUP(C12,Accueil!$Q$27:$R$126,2),Accueil!$M$27:$M$56,0),1))</f>
        <v>2</v>
      </c>
      <c r="Q12" s="224" t="e">
        <f>IF(J12=Accueil!$AA$26,1,0)</f>
        <v>#N/A</v>
      </c>
      <c r="R12" s="223" t="e">
        <f>IF(J12=Accueil!$AB$26,1,0)</f>
        <v>#N/A</v>
      </c>
      <c r="S12" s="223" t="e">
        <f>IF(J12=Accueil!$AC$26,1,0)</f>
        <v>#N/A</v>
      </c>
      <c r="T12" s="226" t="e">
        <f>IF(J12=Accueil!$AD$26,1,0)</f>
        <v>#N/A</v>
      </c>
      <c r="U12" s="226" t="e">
        <f>IF(J12=Accueil!$AE$26,1,0)</f>
        <v>#N/A</v>
      </c>
      <c r="V12" s="225" t="e">
        <f>IF(J12=Accueil!$AF$26,1,0)</f>
        <v>#N/A</v>
      </c>
    </row>
    <row r="13" spans="1:22" ht="15.75" customHeight="1" thickBot="1" x14ac:dyDescent="0.3">
      <c r="A13" s="393"/>
      <c r="B13" s="380"/>
      <c r="C13" s="78">
        <f>IF('Synthèse classe'!C13="","",'Synthèse classe'!C13)</f>
        <v>31</v>
      </c>
      <c r="D13" s="232" t="e">
        <f t="shared" si="1"/>
        <v>#N/A</v>
      </c>
      <c r="E13" s="228" t="e">
        <f>INDEX(Stabilo!$F$9:$DA$48,MATCH($B$3,Stabilo!$D$9:$D$48,0),C13)</f>
        <v>#N/A</v>
      </c>
      <c r="F13" s="294" t="e">
        <f>INDEX(Stabilo!$F$9:$DA$48,MATCH($B$3,Stabilo!$D$9:$D$48,0),C13)</f>
        <v>#N/A</v>
      </c>
      <c r="G13" s="294" t="e">
        <f>INDEX(Stabilo!$F$9:$DA$48,MATCH($B$3,Stabilo!$D$9:$D$48,0),C13)</f>
        <v>#N/A</v>
      </c>
      <c r="H13" s="297" t="e">
        <f>INDEX(Stabilo!$F$9:$DA$48,MATCH($B$3,Stabilo!$D$9:$D$48,0),C13)</f>
        <v>#N/A</v>
      </c>
      <c r="I13" s="297" t="e">
        <f>INDEX(Stabilo!$F$9:$DA$48,MATCH($B$3,Stabilo!$D$9:$D$48,0),C13)</f>
        <v>#N/A</v>
      </c>
      <c r="J13" s="229" t="e">
        <f>INDEX(Stabilo!$F$9:$DA$48,MATCH($B$3,Stabilo!$D$9:$D$48,0),C13)</f>
        <v>#N/A</v>
      </c>
      <c r="K13" s="404"/>
      <c r="L13" s="404"/>
      <c r="M13" s="401"/>
      <c r="N13" s="396"/>
      <c r="O13" s="117">
        <f>IF(ISERROR(INDEX(Accueil!$M$27:$N$56,MATCH(VLOOKUP(C13,Accueil!$Q$27:$R$126,2),Accueil!$M$27:$M$56,0),2)),"",INDEX(Accueil!$M$27:$N$56,MATCH(VLOOKUP(C13,Accueil!$Q$27:$R$126,2),Accueil!$M$27:$M$56,0),2))</f>
        <v>1</v>
      </c>
      <c r="P13" s="117">
        <f>IF(ISERROR(INDEX(Accueil!$L$27:$M$56,MATCH(VLOOKUP(C13,Accueil!$Q$27:$R$126,2),Accueil!$M$27:$M$56,0),1)),"",INDEX(Accueil!$L$27:$M$56,MATCH(VLOOKUP(C13,Accueil!$Q$27:$R$126,2),Accueil!$M$27:$M$56,0),1))</f>
        <v>2</v>
      </c>
      <c r="Q13" s="224" t="e">
        <f>IF(J13=Accueil!$AA$26,1,0)</f>
        <v>#N/A</v>
      </c>
      <c r="R13" s="223" t="e">
        <f>IF(J13=Accueil!$AB$26,1,0)</f>
        <v>#N/A</v>
      </c>
      <c r="S13" s="223" t="e">
        <f>IF(J13=Accueil!$AC$26,1,0)</f>
        <v>#N/A</v>
      </c>
      <c r="T13" s="226" t="e">
        <f>IF(J13=Accueil!$AD$26,1,0)</f>
        <v>#N/A</v>
      </c>
      <c r="U13" s="226" t="e">
        <f>IF(J13=Accueil!$AE$26,1,0)</f>
        <v>#N/A</v>
      </c>
      <c r="V13" s="225" t="e">
        <f>IF(J13=Accueil!$AF$26,1,0)</f>
        <v>#N/A</v>
      </c>
    </row>
    <row r="14" spans="1:22" ht="15.75" customHeight="1" x14ac:dyDescent="0.25">
      <c r="A14" s="391" t="str">
        <f>IF(COMP2="","",COMP2)</f>
        <v>CP 2 : Comprendre l’organisation logique d’un texte</v>
      </c>
      <c r="B14" s="378" t="str">
        <f>IF(COMS3="","",COMS3)</f>
        <v>Identifier les désignations et les caractérisations d’un personnage</v>
      </c>
      <c r="C14" s="61">
        <f>IF('Synthèse classe'!C14="","",'Synthèse classe'!C14)</f>
        <v>21</v>
      </c>
      <c r="D14" s="230" t="e">
        <f t="shared" si="1"/>
        <v>#N/A</v>
      </c>
      <c r="E14" s="227" t="e">
        <f>INDEX(Stabilo!$F$9:$DA$48,MATCH($B$3,Stabilo!$D$9:$D$48,0),C14)</f>
        <v>#N/A</v>
      </c>
      <c r="F14" s="292" t="e">
        <f>INDEX(Stabilo!$F$9:$DA$48,MATCH($B$3,Stabilo!$D$9:$D$48,0),C14)</f>
        <v>#N/A</v>
      </c>
      <c r="G14" s="292" t="e">
        <f>INDEX(Stabilo!$F$9:$DA$48,MATCH($B$3,Stabilo!$D$9:$D$48,0),C14)</f>
        <v>#N/A</v>
      </c>
      <c r="H14" s="295" t="e">
        <f>INDEX(Stabilo!$F$9:$DA$48,MATCH($B$3,Stabilo!$D$9:$D$48,0),C14)</f>
        <v>#N/A</v>
      </c>
      <c r="I14" s="295" t="e">
        <f>INDEX(Stabilo!$F$9:$DA$48,MATCH($B$3,Stabilo!$D$9:$D$48,0),C14)</f>
        <v>#N/A</v>
      </c>
      <c r="J14" s="219" t="e">
        <f>INDEX(Stabilo!$F$9:$DA$48,MATCH($B$3,Stabilo!$D$9:$D$48,0),C14)</f>
        <v>#N/A</v>
      </c>
      <c r="K14" s="402" t="str">
        <f>IF(ISERROR(IF(SUM(D14:D17)&gt;999,"ABSENT",SUMIF($P$4:$P$57,P14,$Q$4:$Q$57))),"",IF(SUM(D14:D17)&gt;999,"ABSENT",SUMIF($P$4:$P$57,P14,$Q$4:$Q$57)))</f>
        <v/>
      </c>
      <c r="L14" s="402" t="str">
        <f>IF(ISERROR(IF(SUM(D14:D17)&gt;999,"ABSENT",SUMIF($P$4:$P$57,P14,$D$4:$D$57))),"",IF(SUM(D14:D17)&gt;999,"ABSENT",SUMIF($P$4:$P$57,P14,$D$4:$D$57)))</f>
        <v/>
      </c>
      <c r="M14" s="405" t="str">
        <f>IF(ISERROR(IF(SUM(D14:D17)&gt;999,"ABSENT",IF(ISERROR(SUMIF($P$4:$P$57,P14,$Q$4:$Q$57)/SUMIF($P$4:$P$57,P14,$D$4:$D$57)),"",ROUND(SUMIF($P$4:$P$57,P14,$Q$4:$Q$57)/SUMIF($P$4:$P$57,P14,$D$4:$D$57),3)))),"",IF(SUM(D14:D17)&gt;999,"ABSENT",IF(ISERROR(SUMIF($P$4:$P$57,P14,$Q$4:$Q$57)/SUMIF($P$4:$P$57,P14,$D$4:$D$57)),"",ROUND(SUMIF($P$4:$P$57,P14,$Q$4:$Q$57)/SUMIF($P$4:$P$57,P14,$D$4:$D$57),3))))</f>
        <v/>
      </c>
      <c r="N14" s="394" t="str">
        <f>IF(ISERROR(IF(SUM(D14:D20)&gt;999,"ABSENT",IF(ISERROR(SUMIF($O$4:$O$57,O14,$Q$4:$Q$57)/SUMIF($O$4:$O$57,O14,$D$4:$D$57)),"",ROUND(SUMIF($O$4:$O$57,O14,$Q$4:$Q$57)/SUMIF($O$4:$O$57,O14,$D$4:$D$57),3)))),"",IF(SUM(D14:D20)&gt;999,"ABSENT",IF(ISERROR(SUMIF($O$4:$O$57,O14,$Q$4:$Q$57)/SUMIF($O$4:$O$57,O14,$D$4:$D$57)),"",ROUND(SUMIF($O$4:$O$57,O14,$Q$4:$Q$57)/SUMIF($O$4:$O$57,O14,$D$4:$D$57),3))))</f>
        <v/>
      </c>
      <c r="O14" s="117">
        <f>IF(ISERROR(INDEX(Accueil!$M$27:$N$56,MATCH(VLOOKUP(C14,Accueil!$Q$27:$R$126,2),Accueil!$M$27:$M$56,0),2)),"",INDEX(Accueil!$M$27:$N$56,MATCH(VLOOKUP(C14,Accueil!$Q$27:$R$126,2),Accueil!$M$27:$M$56,0),2))</f>
        <v>2</v>
      </c>
      <c r="P14" s="117">
        <f>IF(ISERROR(INDEX(Accueil!$L$27:$M$56,MATCH(VLOOKUP(C14,Accueil!$Q$27:$R$126,2),Accueil!$M$27:$M$56,0),1)),"",INDEX(Accueil!$L$27:$M$56,MATCH(VLOOKUP(C14,Accueil!$Q$27:$R$126,2),Accueil!$M$27:$M$56,0),1))</f>
        <v>3</v>
      </c>
      <c r="Q14" s="224" t="e">
        <f>IF(J14=Accueil!$AA$26,1,0)</f>
        <v>#N/A</v>
      </c>
      <c r="R14" s="223" t="e">
        <f>IF(J14=Accueil!$AB$26,1,0)</f>
        <v>#N/A</v>
      </c>
      <c r="S14" s="223" t="e">
        <f>IF(J14=Accueil!$AC$26,1,0)</f>
        <v>#N/A</v>
      </c>
      <c r="T14" s="226" t="e">
        <f>IF(J14=Accueil!$AD$26,1,0)</f>
        <v>#N/A</v>
      </c>
      <c r="U14" s="226" t="e">
        <f>IF(J14=Accueil!$AE$26,1,0)</f>
        <v>#N/A</v>
      </c>
      <c r="V14" s="225" t="e">
        <f>IF(J14=Accueil!$AF$26,1,0)</f>
        <v>#N/A</v>
      </c>
    </row>
    <row r="15" spans="1:22" ht="15.75" customHeight="1" x14ac:dyDescent="0.25">
      <c r="A15" s="392"/>
      <c r="B15" s="379"/>
      <c r="C15" s="69">
        <f>IF('Synthèse classe'!C15="","",'Synthèse classe'!C15)</f>
        <v>23</v>
      </c>
      <c r="D15" s="231" t="e">
        <f t="shared" si="1"/>
        <v>#N/A</v>
      </c>
      <c r="E15" s="221" t="e">
        <f>INDEX(Stabilo!$F$9:$DA$48,MATCH($B$3,Stabilo!$D$9:$D$48,0),C15)</f>
        <v>#N/A</v>
      </c>
      <c r="F15" s="293" t="e">
        <f>INDEX(Stabilo!$F$9:$DA$48,MATCH($B$3,Stabilo!$D$9:$D$48,0),C15)</f>
        <v>#N/A</v>
      </c>
      <c r="G15" s="293" t="e">
        <f>INDEX(Stabilo!$F$9:$DA$48,MATCH($B$3,Stabilo!$D$9:$D$48,0),C15)</f>
        <v>#N/A</v>
      </c>
      <c r="H15" s="296" t="e">
        <f>INDEX(Stabilo!$F$9:$DA$48,MATCH($B$3,Stabilo!$D$9:$D$48,0),C15)</f>
        <v>#N/A</v>
      </c>
      <c r="I15" s="296" t="e">
        <f>INDEX(Stabilo!$F$9:$DA$48,MATCH($B$3,Stabilo!$D$9:$D$48,0),C15)</f>
        <v>#N/A</v>
      </c>
      <c r="J15" s="220" t="e">
        <f>INDEX(Stabilo!$F$9:$DA$48,MATCH($B$3,Stabilo!$D$9:$D$48,0),C15)</f>
        <v>#N/A</v>
      </c>
      <c r="K15" s="403"/>
      <c r="L15" s="403"/>
      <c r="M15" s="400"/>
      <c r="N15" s="395"/>
      <c r="O15" s="117">
        <f>IF(ISERROR(INDEX(Accueil!$M$27:$N$56,MATCH(VLOOKUP(C15,Accueil!$Q$27:$R$126,2),Accueil!$M$27:$M$56,0),2)),"",INDEX(Accueil!$M$27:$N$56,MATCH(VLOOKUP(C15,Accueil!$Q$27:$R$126,2),Accueil!$M$27:$M$56,0),2))</f>
        <v>2</v>
      </c>
      <c r="P15" s="117">
        <f>IF(ISERROR(INDEX(Accueil!$L$27:$M$56,MATCH(VLOOKUP(C15,Accueil!$Q$27:$R$126,2),Accueil!$M$27:$M$56,0),1)),"",INDEX(Accueil!$L$27:$M$56,MATCH(VLOOKUP(C15,Accueil!$Q$27:$R$126,2),Accueil!$M$27:$M$56,0),1))</f>
        <v>3</v>
      </c>
      <c r="Q15" s="224" t="e">
        <f>IF(J15=Accueil!$AA$26,1,0)</f>
        <v>#N/A</v>
      </c>
      <c r="R15" s="223" t="e">
        <f>IF(J15=Accueil!$AB$26,1,0)</f>
        <v>#N/A</v>
      </c>
      <c r="S15" s="223" t="e">
        <f>IF(J15=Accueil!$AC$26,1,0)</f>
        <v>#N/A</v>
      </c>
      <c r="T15" s="226" t="e">
        <f>IF(J15=Accueil!$AD$26,1,0)</f>
        <v>#N/A</v>
      </c>
      <c r="U15" s="226" t="e">
        <f>IF(J15=Accueil!$AE$26,1,0)</f>
        <v>#N/A</v>
      </c>
      <c r="V15" s="225" t="e">
        <f>IF(J15=Accueil!$AF$26,1,0)</f>
        <v>#N/A</v>
      </c>
    </row>
    <row r="16" spans="1:22" ht="15.75" customHeight="1" x14ac:dyDescent="0.25">
      <c r="A16" s="392"/>
      <c r="B16" s="379"/>
      <c r="C16" s="69">
        <f>IF('Synthèse classe'!C16="","",'Synthèse classe'!C16)</f>
        <v>26</v>
      </c>
      <c r="D16" s="231" t="e">
        <f t="shared" si="1"/>
        <v>#N/A</v>
      </c>
      <c r="E16" s="221" t="e">
        <f>INDEX(Stabilo!$F$9:$DA$48,MATCH($B$3,Stabilo!$D$9:$D$48,0),C16)</f>
        <v>#N/A</v>
      </c>
      <c r="F16" s="293" t="e">
        <f>INDEX(Stabilo!$F$9:$DA$48,MATCH($B$3,Stabilo!$D$9:$D$48,0),C16)</f>
        <v>#N/A</v>
      </c>
      <c r="G16" s="293" t="e">
        <f>INDEX(Stabilo!$F$9:$DA$48,MATCH($B$3,Stabilo!$D$9:$D$48,0),C16)</f>
        <v>#N/A</v>
      </c>
      <c r="H16" s="296" t="e">
        <f>INDEX(Stabilo!$F$9:$DA$48,MATCH($B$3,Stabilo!$D$9:$D$48,0),C16)</f>
        <v>#N/A</v>
      </c>
      <c r="I16" s="296" t="e">
        <f>INDEX(Stabilo!$F$9:$DA$48,MATCH($B$3,Stabilo!$D$9:$D$48,0),C16)</f>
        <v>#N/A</v>
      </c>
      <c r="J16" s="220" t="e">
        <f>INDEX(Stabilo!$F$9:$DA$48,MATCH($B$3,Stabilo!$D$9:$D$48,0),C16)</f>
        <v>#N/A</v>
      </c>
      <c r="K16" s="403"/>
      <c r="L16" s="403"/>
      <c r="M16" s="400"/>
      <c r="N16" s="395"/>
      <c r="O16" s="117">
        <f>IF(ISERROR(INDEX(Accueil!$M$27:$N$56,MATCH(VLOOKUP(C16,Accueil!$Q$27:$R$126,2),Accueil!$M$27:$M$56,0),2)),"",INDEX(Accueil!$M$27:$N$56,MATCH(VLOOKUP(C16,Accueil!$Q$27:$R$126,2),Accueil!$M$27:$M$56,0),2))</f>
        <v>2</v>
      </c>
      <c r="P16" s="117">
        <f>IF(ISERROR(INDEX(Accueil!$L$27:$M$56,MATCH(VLOOKUP(C16,Accueil!$Q$27:$R$126,2),Accueil!$M$27:$M$56,0),1)),"",INDEX(Accueil!$L$27:$M$56,MATCH(VLOOKUP(C16,Accueil!$Q$27:$R$126,2),Accueil!$M$27:$M$56,0),1))</f>
        <v>3</v>
      </c>
      <c r="Q16" s="224" t="e">
        <f>IF(J16=Accueil!$AA$26,1,0)</f>
        <v>#N/A</v>
      </c>
      <c r="R16" s="223" t="e">
        <f>IF(J16=Accueil!$AB$26,1,0)</f>
        <v>#N/A</v>
      </c>
      <c r="S16" s="223" t="e">
        <f>IF(J16=Accueil!$AC$26,1,0)</f>
        <v>#N/A</v>
      </c>
      <c r="T16" s="226" t="e">
        <f>IF(J16=Accueil!$AD$26,1,0)</f>
        <v>#N/A</v>
      </c>
      <c r="U16" s="226" t="e">
        <f>IF(J16=Accueil!$AE$26,1,0)</f>
        <v>#N/A</v>
      </c>
      <c r="V16" s="225" t="e">
        <f>IF(J16=Accueil!$AF$26,1,0)</f>
        <v>#N/A</v>
      </c>
    </row>
    <row r="17" spans="1:22" ht="15.75" customHeight="1" x14ac:dyDescent="0.25">
      <c r="A17" s="392"/>
      <c r="B17" s="379"/>
      <c r="C17" s="69">
        <f>IF('Synthèse classe'!C17="","",'Synthèse classe'!C17)</f>
        <v>27</v>
      </c>
      <c r="D17" s="231" t="e">
        <f t="shared" si="1"/>
        <v>#N/A</v>
      </c>
      <c r="E17" s="221" t="e">
        <f>INDEX(Stabilo!$F$9:$DA$48,MATCH($B$3,Stabilo!$D$9:$D$48,0),C17)</f>
        <v>#N/A</v>
      </c>
      <c r="F17" s="293" t="e">
        <f>INDEX(Stabilo!$F$9:$DA$48,MATCH($B$3,Stabilo!$D$9:$D$48,0),C17)</f>
        <v>#N/A</v>
      </c>
      <c r="G17" s="293" t="e">
        <f>INDEX(Stabilo!$F$9:$DA$48,MATCH($B$3,Stabilo!$D$9:$D$48,0),C17)</f>
        <v>#N/A</v>
      </c>
      <c r="H17" s="296" t="e">
        <f>INDEX(Stabilo!$F$9:$DA$48,MATCH($B$3,Stabilo!$D$9:$D$48,0),C17)</f>
        <v>#N/A</v>
      </c>
      <c r="I17" s="296" t="e">
        <f>INDEX(Stabilo!$F$9:$DA$48,MATCH($B$3,Stabilo!$D$9:$D$48,0),C17)</f>
        <v>#N/A</v>
      </c>
      <c r="J17" s="220" t="e">
        <f>INDEX(Stabilo!$F$9:$DA$48,MATCH($B$3,Stabilo!$D$9:$D$48,0),C17)</f>
        <v>#N/A</v>
      </c>
      <c r="K17" s="403"/>
      <c r="L17" s="403"/>
      <c r="M17" s="400"/>
      <c r="N17" s="395"/>
      <c r="O17" s="117">
        <f>IF(ISERROR(INDEX(Accueil!$M$27:$N$56,MATCH(VLOOKUP(C17,Accueil!$Q$27:$R$126,2),Accueil!$M$27:$M$56,0),2)),"",INDEX(Accueil!$M$27:$N$56,MATCH(VLOOKUP(C17,Accueil!$Q$27:$R$126,2),Accueil!$M$27:$M$56,0),2))</f>
        <v>2</v>
      </c>
      <c r="P17" s="117">
        <f>IF(ISERROR(INDEX(Accueil!$L$27:$M$56,MATCH(VLOOKUP(C17,Accueil!$Q$27:$R$126,2),Accueil!$M$27:$M$56,0),1)),"",INDEX(Accueil!$L$27:$M$56,MATCH(VLOOKUP(C17,Accueil!$Q$27:$R$126,2),Accueil!$M$27:$M$56,0),1))</f>
        <v>3</v>
      </c>
      <c r="Q17" s="224" t="e">
        <f>IF(J17=Accueil!$AA$26,1,0)</f>
        <v>#N/A</v>
      </c>
      <c r="R17" s="223" t="e">
        <f>IF(J17=Accueil!$AB$26,1,0)</f>
        <v>#N/A</v>
      </c>
      <c r="S17" s="223" t="e">
        <f>IF(J17=Accueil!$AC$26,1,0)</f>
        <v>#N/A</v>
      </c>
      <c r="T17" s="226" t="e">
        <f>IF(J17=Accueil!$AD$26,1,0)</f>
        <v>#N/A</v>
      </c>
      <c r="U17" s="226" t="e">
        <f>IF(J17=Accueil!$AE$26,1,0)</f>
        <v>#N/A</v>
      </c>
      <c r="V17" s="225" t="e">
        <f>IF(J17=Accueil!$AF$26,1,0)</f>
        <v>#N/A</v>
      </c>
    </row>
    <row r="18" spans="1:22" ht="15.75" customHeight="1" x14ac:dyDescent="0.25">
      <c r="A18" s="392"/>
      <c r="B18" s="381" t="str">
        <f>IF(COMS4="","",COMS4)</f>
        <v>Restituer la chronologie d’un texte non linéaire</v>
      </c>
      <c r="C18" s="69">
        <f>IF('Synthèse classe'!C18="","",'Synthèse classe'!C18)</f>
        <v>1</v>
      </c>
      <c r="D18" s="231" t="e">
        <f t="shared" si="1"/>
        <v>#N/A</v>
      </c>
      <c r="E18" s="221" t="e">
        <f>INDEX(Stabilo!$F$9:$DA$48,MATCH($B$3,Stabilo!$D$9:$D$48,0),C18)</f>
        <v>#N/A</v>
      </c>
      <c r="F18" s="293" t="e">
        <f>INDEX(Stabilo!$F$9:$DA$48,MATCH($B$3,Stabilo!$D$9:$D$48,0),C18)</f>
        <v>#N/A</v>
      </c>
      <c r="G18" s="293" t="e">
        <f>INDEX(Stabilo!$F$9:$DA$48,MATCH($B$3,Stabilo!$D$9:$D$48,0),C18)</f>
        <v>#N/A</v>
      </c>
      <c r="H18" s="296" t="e">
        <f>INDEX(Stabilo!$F$9:$DA$48,MATCH($B$3,Stabilo!$D$9:$D$48,0),C18)</f>
        <v>#N/A</v>
      </c>
      <c r="I18" s="296" t="e">
        <f>INDEX(Stabilo!$F$9:$DA$48,MATCH($B$3,Stabilo!$D$9:$D$48,0),C18)</f>
        <v>#N/A</v>
      </c>
      <c r="J18" s="220" t="e">
        <f>INDEX(Stabilo!$F$9:$DA$48,MATCH($B$3,Stabilo!$D$9:$D$48,0),C18)</f>
        <v>#N/A</v>
      </c>
      <c r="K18" s="403" t="str">
        <f>IF(ISERROR(IF(SUM(D18:D20)&gt;999,"ABSENT",SUMIF($P$4:$P$57,P18,$Q$4:$Q$57))),"",IF(SUM(D18:D20)&gt;999,"ABSENT",SUMIF($P$4:$P$57,P18,$Q$4:$Q$57)))</f>
        <v/>
      </c>
      <c r="L18" s="403" t="str">
        <f>IF(ISERROR(IF(SUM(D18:D20)&gt;999,"ABSENT",SUMIF($P$4:$P$57,P18,$D$4:$D$57))),"",IF(SUM(D18:D20)&gt;999,"ABSENT",SUMIF($P$4:$P$57,P18,$D$4:$D$57)))</f>
        <v/>
      </c>
      <c r="M18" s="400" t="str">
        <f>IF(ISERROR(IF(SUM(D18:D20)&gt;999,"ABSENT",IF(ISERROR(SUMIF($P$4:$P$57,P18,$Q$4:$Q$57)/SUMIF($P$4:$P$57,P18,$D$4:$D$57)),"",ROUND(SUMIF($P$4:$P$57,P18,$Q$4:$Q$57)/SUMIF($P$4:$P$57,P18,$D$4:$D$57),3)))),"",IF(SUM(D18:D20)&gt;999,"ABSENT",IF(ISERROR(SUMIF($P$4:$P$57,P18,$Q$4:$Q$57)/SUMIF($P$4:$P$57,P18,$D$4:$D$57)),"",ROUND(SUMIF($P$4:$P$57,P18,$Q$4:$Q$57)/SUMIF($P$4:$P$57,P18,$D$4:$D$57),3))))</f>
        <v/>
      </c>
      <c r="N18" s="395"/>
      <c r="O18" s="117">
        <f>IF(ISERROR(INDEX(Accueil!$M$27:$N$56,MATCH(VLOOKUP(C18,Accueil!$Q$27:$R$126,2),Accueil!$M$27:$M$56,0),2)),"",INDEX(Accueil!$M$27:$N$56,MATCH(VLOOKUP(C18,Accueil!$Q$27:$R$126,2),Accueil!$M$27:$M$56,0),2))</f>
        <v>2</v>
      </c>
      <c r="P18" s="117">
        <f>IF(ISERROR(INDEX(Accueil!$L$27:$M$56,MATCH(VLOOKUP(C18,Accueil!$Q$27:$R$126,2),Accueil!$M$27:$M$56,0),1)),"",INDEX(Accueil!$L$27:$M$56,MATCH(VLOOKUP(C18,Accueil!$Q$27:$R$126,2),Accueil!$M$27:$M$56,0),1))</f>
        <v>4</v>
      </c>
      <c r="Q18" s="224" t="e">
        <f>IF(J18=Accueil!$AA$26,1,0)</f>
        <v>#N/A</v>
      </c>
      <c r="R18" s="223" t="e">
        <f>IF(J18=Accueil!$AB$26,1,0)</f>
        <v>#N/A</v>
      </c>
      <c r="S18" s="223" t="e">
        <f>IF(J18=Accueil!$AC$26,1,0)</f>
        <v>#N/A</v>
      </c>
      <c r="T18" s="226" t="e">
        <f>IF(J18=Accueil!$AD$26,1,0)</f>
        <v>#N/A</v>
      </c>
      <c r="U18" s="226" t="e">
        <f>IF(J18=Accueil!$AE$26,1,0)</f>
        <v>#N/A</v>
      </c>
      <c r="V18" s="225" t="e">
        <f>IF(J18=Accueil!$AF$26,1,0)</f>
        <v>#N/A</v>
      </c>
    </row>
    <row r="19" spans="1:22" ht="15.75" customHeight="1" x14ac:dyDescent="0.25">
      <c r="A19" s="392"/>
      <c r="B19" s="381"/>
      <c r="C19" s="69">
        <f>IF('Synthèse classe'!C19="","",'Synthèse classe'!C19)</f>
        <v>2</v>
      </c>
      <c r="D19" s="231" t="e">
        <f t="shared" si="1"/>
        <v>#N/A</v>
      </c>
      <c r="E19" s="221" t="e">
        <f>INDEX(Stabilo!$F$9:$DA$48,MATCH($B$3,Stabilo!$D$9:$D$48,0),C19)</f>
        <v>#N/A</v>
      </c>
      <c r="F19" s="293" t="e">
        <f>INDEX(Stabilo!$F$9:$DA$48,MATCH($B$3,Stabilo!$D$9:$D$48,0),C19)</f>
        <v>#N/A</v>
      </c>
      <c r="G19" s="293" t="e">
        <f>INDEX(Stabilo!$F$9:$DA$48,MATCH($B$3,Stabilo!$D$9:$D$48,0),C19)</f>
        <v>#N/A</v>
      </c>
      <c r="H19" s="296" t="e">
        <f>INDEX(Stabilo!$F$9:$DA$48,MATCH($B$3,Stabilo!$D$9:$D$48,0),C19)</f>
        <v>#N/A</v>
      </c>
      <c r="I19" s="296" t="e">
        <f>INDEX(Stabilo!$F$9:$DA$48,MATCH($B$3,Stabilo!$D$9:$D$48,0),C19)</f>
        <v>#N/A</v>
      </c>
      <c r="J19" s="220" t="e">
        <f>INDEX(Stabilo!$F$9:$DA$48,MATCH($B$3,Stabilo!$D$9:$D$48,0),C19)</f>
        <v>#N/A</v>
      </c>
      <c r="K19" s="403"/>
      <c r="L19" s="403"/>
      <c r="M19" s="400"/>
      <c r="N19" s="395"/>
      <c r="O19" s="117">
        <f>IF(ISERROR(INDEX(Accueil!$M$27:$N$56,MATCH(VLOOKUP(C19,Accueil!$Q$27:$R$126,2),Accueil!$M$27:$M$56,0),2)),"",INDEX(Accueil!$M$27:$N$56,MATCH(VLOOKUP(C19,Accueil!$Q$27:$R$126,2),Accueil!$M$27:$M$56,0),2))</f>
        <v>2</v>
      </c>
      <c r="P19" s="117">
        <f>IF(ISERROR(INDEX(Accueil!$L$27:$M$56,MATCH(VLOOKUP(C19,Accueil!$Q$27:$R$126,2),Accueil!$M$27:$M$56,0),1)),"",INDEX(Accueil!$L$27:$M$56,MATCH(VLOOKUP(C19,Accueil!$Q$27:$R$126,2),Accueil!$M$27:$M$56,0),1))</f>
        <v>4</v>
      </c>
      <c r="Q19" s="224" t="e">
        <f>IF(J19=Accueil!$AA$26,1,0)</f>
        <v>#N/A</v>
      </c>
      <c r="R19" s="223" t="e">
        <f>IF(J19=Accueil!$AB$26,1,0)</f>
        <v>#N/A</v>
      </c>
      <c r="S19" s="223" t="e">
        <f>IF(J19=Accueil!$AC$26,1,0)</f>
        <v>#N/A</v>
      </c>
      <c r="T19" s="226" t="e">
        <f>IF(J19=Accueil!$AD$26,1,0)</f>
        <v>#N/A</v>
      </c>
      <c r="U19" s="226" t="e">
        <f>IF(J19=Accueil!$AE$26,1,0)</f>
        <v>#N/A</v>
      </c>
      <c r="V19" s="225" t="e">
        <f>IF(J19=Accueil!$AF$26,1,0)</f>
        <v>#N/A</v>
      </c>
    </row>
    <row r="20" spans="1:22" ht="15.75" customHeight="1" thickBot="1" x14ac:dyDescent="0.3">
      <c r="A20" s="393"/>
      <c r="B20" s="386"/>
      <c r="C20" s="78">
        <f>IF('Synthèse classe'!C20="","",'Synthèse classe'!C20)</f>
        <v>3</v>
      </c>
      <c r="D20" s="232" t="e">
        <f t="shared" si="1"/>
        <v>#N/A</v>
      </c>
      <c r="E20" s="228" t="e">
        <f>INDEX(Stabilo!$F$9:$DA$48,MATCH($B$3,Stabilo!$D$9:$D$48,0),C20)</f>
        <v>#N/A</v>
      </c>
      <c r="F20" s="294" t="e">
        <f>INDEX(Stabilo!$F$9:$DA$48,MATCH($B$3,Stabilo!$D$9:$D$48,0),C20)</f>
        <v>#N/A</v>
      </c>
      <c r="G20" s="294" t="e">
        <f>INDEX(Stabilo!$F$9:$DA$48,MATCH($B$3,Stabilo!$D$9:$D$48,0),C20)</f>
        <v>#N/A</v>
      </c>
      <c r="H20" s="297" t="e">
        <f>INDEX(Stabilo!$F$9:$DA$48,MATCH($B$3,Stabilo!$D$9:$D$48,0),C20)</f>
        <v>#N/A</v>
      </c>
      <c r="I20" s="297" t="e">
        <f>INDEX(Stabilo!$F$9:$DA$48,MATCH($B$3,Stabilo!$D$9:$D$48,0),C20)</f>
        <v>#N/A</v>
      </c>
      <c r="J20" s="229" t="e">
        <f>INDEX(Stabilo!$F$9:$DA$48,MATCH($B$3,Stabilo!$D$9:$D$48,0),C20)</f>
        <v>#N/A</v>
      </c>
      <c r="K20" s="404"/>
      <c r="L20" s="404"/>
      <c r="M20" s="401"/>
      <c r="N20" s="396"/>
      <c r="O20" s="117">
        <f>IF(ISERROR(INDEX(Accueil!$M$27:$N$56,MATCH(VLOOKUP(C20,Accueil!$Q$27:$R$126,2),Accueil!$M$27:$M$56,0),2)),"",INDEX(Accueil!$M$27:$N$56,MATCH(VLOOKUP(C20,Accueil!$Q$27:$R$126,2),Accueil!$M$27:$M$56,0),2))</f>
        <v>2</v>
      </c>
      <c r="P20" s="117">
        <f>IF(ISERROR(INDEX(Accueil!$L$27:$M$56,MATCH(VLOOKUP(C20,Accueil!$Q$27:$R$126,2),Accueil!$M$27:$M$56,0),1)),"",INDEX(Accueil!$L$27:$M$56,MATCH(VLOOKUP(C20,Accueil!$Q$27:$R$126,2),Accueil!$M$27:$M$56,0),1))</f>
        <v>4</v>
      </c>
      <c r="Q20" s="224" t="e">
        <f>IF(J20=Accueil!$AA$26,1,0)</f>
        <v>#N/A</v>
      </c>
      <c r="R20" s="223" t="e">
        <f>IF(J20=Accueil!$AB$26,1,0)</f>
        <v>#N/A</v>
      </c>
      <c r="S20" s="223" t="e">
        <f>IF(J20=Accueil!$AC$26,1,0)</f>
        <v>#N/A</v>
      </c>
      <c r="T20" s="226" t="e">
        <f>IF(J20=Accueil!$AD$26,1,0)</f>
        <v>#N/A</v>
      </c>
      <c r="U20" s="226" t="e">
        <f>IF(J20=Accueil!$AE$26,1,0)</f>
        <v>#N/A</v>
      </c>
      <c r="V20" s="225" t="e">
        <f>IF(J20=Accueil!$AF$26,1,0)</f>
        <v>#N/A</v>
      </c>
    </row>
    <row r="21" spans="1:22" ht="15.75" customHeight="1" x14ac:dyDescent="0.25">
      <c r="A21" s="388" t="str">
        <f>IF(COMP3="","",COMP3)</f>
        <v>CP 3 : Construire et vérifier le sens d’un texte lu</v>
      </c>
      <c r="B21" s="383" t="str">
        <f>IF(COMS5="","",COMS5)</f>
        <v>Relever des informations explicites dans un texte</v>
      </c>
      <c r="C21" s="61">
        <f>IF('Synthèse classe'!C21="","",'Synthèse classe'!C21)</f>
        <v>13</v>
      </c>
      <c r="D21" s="230" t="e">
        <f t="shared" si="1"/>
        <v>#N/A</v>
      </c>
      <c r="E21" s="227" t="e">
        <f>INDEX(Stabilo!$F$9:$DA$48,MATCH($B$3,Stabilo!$D$9:$D$48,0),C21)</f>
        <v>#N/A</v>
      </c>
      <c r="F21" s="292" t="e">
        <f>INDEX(Stabilo!$F$9:$DA$48,MATCH($B$3,Stabilo!$D$9:$D$48,0),C21)</f>
        <v>#N/A</v>
      </c>
      <c r="G21" s="292" t="e">
        <f>INDEX(Stabilo!$F$9:$DA$48,MATCH($B$3,Stabilo!$D$9:$D$48,0),C21)</f>
        <v>#N/A</v>
      </c>
      <c r="H21" s="295" t="e">
        <f>INDEX(Stabilo!$F$9:$DA$48,MATCH($B$3,Stabilo!$D$9:$D$48,0),C21)</f>
        <v>#N/A</v>
      </c>
      <c r="I21" s="295" t="e">
        <f>INDEX(Stabilo!$F$9:$DA$48,MATCH($B$3,Stabilo!$D$9:$D$48,0),C21)</f>
        <v>#N/A</v>
      </c>
      <c r="J21" s="219" t="e">
        <f>INDEX(Stabilo!$F$9:$DA$48,MATCH($B$3,Stabilo!$D$9:$D$48,0),C21)</f>
        <v>#N/A</v>
      </c>
      <c r="K21" s="402" t="str">
        <f>IF(ISERROR(IF(SUM(D21:D23)&gt;999,"ABSENT",SUMIF($P$4:$P$57,P21,$Q$4:$Q$57))),"",IF(SUM(D21:D23)&gt;999,"ABSENT",SUMIF($P$4:$P$57,P21,$Q$4:$Q$57)))</f>
        <v/>
      </c>
      <c r="L21" s="402" t="str">
        <f>IF(ISERROR(IF(SUM(D21:D23)&gt;999,"ABSENT",SUMIF($P$4:$P$57,P21,$D$4:$D$57))),"",IF(SUM(D21:D23)&gt;999,"ABSENT",SUMIF($P$4:$P$57,P21,$D$4:$D$57)))</f>
        <v/>
      </c>
      <c r="M21" s="405" t="str">
        <f>IF(ISERROR(IF(SUM(D21:D23)&gt;999,"ABSENT",IF(ISERROR(SUMIF($P$4:$P$57,P21,$Q$4:$Q$57)/SUMIF($P$4:$P$57,P21,$D$4:$D$57)),"",ROUND(SUMIF($P$4:$P$57,P21,$Q$4:$Q$57)/SUMIF($P$4:$P$57,P21,$D$4:$D$57),3)))),"",IF(SUM(D21:D23)&gt;999,"ABSENT",IF(ISERROR(SUMIF($P$4:$P$57,P21,$Q$4:$Q$57)/SUMIF($P$4:$P$57,P21,$D$4:$D$57)),"",ROUND(SUMIF($P$4:$P$57,P21,$Q$4:$Q$57)/SUMIF($P$4:$P$57,P21,$D$4:$D$57),3))))</f>
        <v/>
      </c>
      <c r="N21" s="394" t="str">
        <f>IF(ISERROR(IF(SUM(D21:D34)&gt;999,"ABSENT",IF(ISERROR(SUMIF($O$4:$O$57,O21,$Q$4:$Q$57)/SUMIF($O$4:$O$57,O21,$D$4:$D$57)),"",ROUND(SUMIF($O$4:$O$57,O21,$Q$4:$Q$57)/SUMIF($O$4:$O$57,O21,$D$4:$D$57),3)))),"",IF(SUM(D21:D34)&gt;999,"ABSENT",IF(ISERROR(SUMIF($O$4:$O$57,O21,$Q$4:$Q$57)/SUMIF($O$4:$O$57,O21,$D$4:$D$57)),"",ROUND(SUMIF($O$4:$O$57,O21,$Q$4:$Q$57)/SUMIF($O$4:$O$57,O21,$D$4:$D$57),3))))</f>
        <v/>
      </c>
      <c r="O21" s="117">
        <f>IF(ISERROR(INDEX(Accueil!$M$27:$N$56,MATCH(VLOOKUP(C21,Accueil!$Q$27:$R$126,2),Accueil!$M$27:$M$56,0),2)),"",INDEX(Accueil!$M$27:$N$56,MATCH(VLOOKUP(C21,Accueil!$Q$27:$R$126,2),Accueil!$M$27:$M$56,0),2))</f>
        <v>3</v>
      </c>
      <c r="P21" s="117">
        <f>IF(ISERROR(INDEX(Accueil!$L$27:$M$56,MATCH(VLOOKUP(C21,Accueil!$Q$27:$R$126,2),Accueil!$M$27:$M$56,0),1)),"",INDEX(Accueil!$L$27:$M$56,MATCH(VLOOKUP(C21,Accueil!$Q$27:$R$126,2),Accueil!$M$27:$M$56,0),1))</f>
        <v>5</v>
      </c>
      <c r="Q21" s="224" t="e">
        <f>IF(J21=Accueil!$AA$26,1,0)</f>
        <v>#N/A</v>
      </c>
      <c r="R21" s="223" t="e">
        <f>IF(J21=Accueil!$AB$26,1,0)</f>
        <v>#N/A</v>
      </c>
      <c r="S21" s="223" t="e">
        <f>IF(J21=Accueil!$AC$26,1,0)</f>
        <v>#N/A</v>
      </c>
      <c r="T21" s="226" t="e">
        <f>IF(J21=Accueil!$AD$26,1,0)</f>
        <v>#N/A</v>
      </c>
      <c r="U21" s="226" t="e">
        <f>IF(J21=Accueil!$AE$26,1,0)</f>
        <v>#N/A</v>
      </c>
      <c r="V21" s="225" t="e">
        <f>IF(J21=Accueil!$AF$26,1,0)</f>
        <v>#N/A</v>
      </c>
    </row>
    <row r="22" spans="1:22" ht="15.75" customHeight="1" x14ac:dyDescent="0.25">
      <c r="A22" s="389"/>
      <c r="B22" s="381"/>
      <c r="C22" s="69">
        <f>IF('Synthèse classe'!C22="","",'Synthèse classe'!C22)</f>
        <v>14</v>
      </c>
      <c r="D22" s="231" t="e">
        <f t="shared" si="1"/>
        <v>#N/A</v>
      </c>
      <c r="E22" s="221" t="e">
        <f>INDEX(Stabilo!$F$9:$DA$48,MATCH($B$3,Stabilo!$D$9:$D$48,0),C22)</f>
        <v>#N/A</v>
      </c>
      <c r="F22" s="293" t="e">
        <f>INDEX(Stabilo!$F$9:$DA$48,MATCH($B$3,Stabilo!$D$9:$D$48,0),C22)</f>
        <v>#N/A</v>
      </c>
      <c r="G22" s="293" t="e">
        <f>INDEX(Stabilo!$F$9:$DA$48,MATCH($B$3,Stabilo!$D$9:$D$48,0),C22)</f>
        <v>#N/A</v>
      </c>
      <c r="H22" s="296" t="e">
        <f>INDEX(Stabilo!$F$9:$DA$48,MATCH($B$3,Stabilo!$D$9:$D$48,0),C22)</f>
        <v>#N/A</v>
      </c>
      <c r="I22" s="296" t="e">
        <f>INDEX(Stabilo!$F$9:$DA$48,MATCH($B$3,Stabilo!$D$9:$D$48,0),C22)</f>
        <v>#N/A</v>
      </c>
      <c r="J22" s="220" t="e">
        <f>INDEX(Stabilo!$F$9:$DA$48,MATCH($B$3,Stabilo!$D$9:$D$48,0),C22)</f>
        <v>#N/A</v>
      </c>
      <c r="K22" s="403"/>
      <c r="L22" s="403"/>
      <c r="M22" s="400"/>
      <c r="N22" s="395"/>
      <c r="O22" s="117">
        <f>IF(ISERROR(INDEX(Accueil!$M$27:$N$56,MATCH(VLOOKUP(C22,Accueil!$Q$27:$R$126,2),Accueil!$M$27:$M$56,0),2)),"",INDEX(Accueil!$M$27:$N$56,MATCH(VLOOKUP(C22,Accueil!$Q$27:$R$126,2),Accueil!$M$27:$M$56,0),2))</f>
        <v>3</v>
      </c>
      <c r="P22" s="117">
        <f>IF(ISERROR(INDEX(Accueil!$L$27:$M$56,MATCH(VLOOKUP(C22,Accueil!$Q$27:$R$126,2),Accueil!$M$27:$M$56,0),1)),"",INDEX(Accueil!$L$27:$M$56,MATCH(VLOOKUP(C22,Accueil!$Q$27:$R$126,2),Accueil!$M$27:$M$56,0),1))</f>
        <v>5</v>
      </c>
      <c r="Q22" s="224" t="e">
        <f>IF(J22=Accueil!$AA$26,1,0)</f>
        <v>#N/A</v>
      </c>
      <c r="R22" s="223" t="e">
        <f>IF(J22=Accueil!$AB$26,1,0)</f>
        <v>#N/A</v>
      </c>
      <c r="S22" s="223" t="e">
        <f>IF(J22=Accueil!$AC$26,1,0)</f>
        <v>#N/A</v>
      </c>
      <c r="T22" s="226" t="e">
        <f>IF(J22=Accueil!$AD$26,1,0)</f>
        <v>#N/A</v>
      </c>
      <c r="U22" s="226" t="e">
        <f>IF(J22=Accueil!$AE$26,1,0)</f>
        <v>#N/A</v>
      </c>
      <c r="V22" s="225" t="e">
        <f>IF(J22=Accueil!$AF$26,1,0)</f>
        <v>#N/A</v>
      </c>
    </row>
    <row r="23" spans="1:22" ht="15.75" customHeight="1" x14ac:dyDescent="0.25">
      <c r="A23" s="389"/>
      <c r="B23" s="381"/>
      <c r="C23" s="69">
        <f>IF('Synthèse classe'!C23="","",'Synthèse classe'!C23)</f>
        <v>16</v>
      </c>
      <c r="D23" s="231" t="e">
        <f t="shared" si="1"/>
        <v>#N/A</v>
      </c>
      <c r="E23" s="221" t="e">
        <f>INDEX(Stabilo!$F$9:$DA$48,MATCH($B$3,Stabilo!$D$9:$D$48,0),C23)</f>
        <v>#N/A</v>
      </c>
      <c r="F23" s="293" t="e">
        <f>INDEX(Stabilo!$F$9:$DA$48,MATCH($B$3,Stabilo!$D$9:$D$48,0),C23)</f>
        <v>#N/A</v>
      </c>
      <c r="G23" s="293" t="e">
        <f>INDEX(Stabilo!$F$9:$DA$48,MATCH($B$3,Stabilo!$D$9:$D$48,0),C23)</f>
        <v>#N/A</v>
      </c>
      <c r="H23" s="296" t="e">
        <f>INDEX(Stabilo!$F$9:$DA$48,MATCH($B$3,Stabilo!$D$9:$D$48,0),C23)</f>
        <v>#N/A</v>
      </c>
      <c r="I23" s="296" t="e">
        <f>INDEX(Stabilo!$F$9:$DA$48,MATCH($B$3,Stabilo!$D$9:$D$48,0),C23)</f>
        <v>#N/A</v>
      </c>
      <c r="J23" s="220" t="e">
        <f>INDEX(Stabilo!$F$9:$DA$48,MATCH($B$3,Stabilo!$D$9:$D$48,0),C23)</f>
        <v>#N/A</v>
      </c>
      <c r="K23" s="403"/>
      <c r="L23" s="403"/>
      <c r="M23" s="400"/>
      <c r="N23" s="395"/>
      <c r="O23" s="117">
        <f>IF(ISERROR(INDEX(Accueil!$M$27:$N$56,MATCH(VLOOKUP(C23,Accueil!$Q$27:$R$126,2),Accueil!$M$27:$M$56,0),2)),"",INDEX(Accueil!$M$27:$N$56,MATCH(VLOOKUP(C23,Accueil!$Q$27:$R$126,2),Accueil!$M$27:$M$56,0),2))</f>
        <v>3</v>
      </c>
      <c r="P23" s="117">
        <f>IF(ISERROR(INDEX(Accueil!$L$27:$M$56,MATCH(VLOOKUP(C23,Accueil!$Q$27:$R$126,2),Accueil!$M$27:$M$56,0),1)),"",INDEX(Accueil!$L$27:$M$56,MATCH(VLOOKUP(C23,Accueil!$Q$27:$R$126,2),Accueil!$M$27:$M$56,0),1))</f>
        <v>5</v>
      </c>
      <c r="Q23" s="224" t="e">
        <f>IF(J23=Accueil!$AA$26,1,0)</f>
        <v>#N/A</v>
      </c>
      <c r="R23" s="223" t="e">
        <f>IF(J23=Accueil!$AB$26,1,0)</f>
        <v>#N/A</v>
      </c>
      <c r="S23" s="223" t="e">
        <f>IF(J23=Accueil!$AC$26,1,0)</f>
        <v>#N/A</v>
      </c>
      <c r="T23" s="226" t="e">
        <f>IF(J23=Accueil!$AD$26,1,0)</f>
        <v>#N/A</v>
      </c>
      <c r="U23" s="226" t="e">
        <f>IF(J23=Accueil!$AE$26,1,0)</f>
        <v>#N/A</v>
      </c>
      <c r="V23" s="225" t="e">
        <f>IF(J23=Accueil!$AF$26,1,0)</f>
        <v>#N/A</v>
      </c>
    </row>
    <row r="24" spans="1:22" ht="15.75" customHeight="1" x14ac:dyDescent="0.25">
      <c r="A24" s="389"/>
      <c r="B24" s="381" t="str">
        <f>IF(COMS6="","",COMS6)</f>
        <v>Mettre en relation plusieurs indices pour élaborer le sens d’un texte</v>
      </c>
      <c r="C24" s="69">
        <f>IF('Synthèse classe'!C24="","",'Synthèse classe'!C24)</f>
        <v>11</v>
      </c>
      <c r="D24" s="231" t="e">
        <f t="shared" si="1"/>
        <v>#N/A</v>
      </c>
      <c r="E24" s="221" t="e">
        <f>INDEX(Stabilo!$F$9:$DA$48,MATCH($B$3,Stabilo!$D$9:$D$48,0),C24)</f>
        <v>#N/A</v>
      </c>
      <c r="F24" s="293" t="e">
        <f>INDEX(Stabilo!$F$9:$DA$48,MATCH($B$3,Stabilo!$D$9:$D$48,0),C24)</f>
        <v>#N/A</v>
      </c>
      <c r="G24" s="293" t="e">
        <f>INDEX(Stabilo!$F$9:$DA$48,MATCH($B$3,Stabilo!$D$9:$D$48,0),C24)</f>
        <v>#N/A</v>
      </c>
      <c r="H24" s="296" t="e">
        <f>INDEX(Stabilo!$F$9:$DA$48,MATCH($B$3,Stabilo!$D$9:$D$48,0),C24)</f>
        <v>#N/A</v>
      </c>
      <c r="I24" s="296" t="e">
        <f>INDEX(Stabilo!$F$9:$DA$48,MATCH($B$3,Stabilo!$D$9:$D$48,0),C24)</f>
        <v>#N/A</v>
      </c>
      <c r="J24" s="220" t="e">
        <f>INDEX(Stabilo!$F$9:$DA$48,MATCH($B$3,Stabilo!$D$9:$D$48,0),C24)</f>
        <v>#N/A</v>
      </c>
      <c r="K24" s="403" t="str">
        <f>IF(ISERROR(IF(SUM(D24:D29)&gt;999,"ABSENT",SUMIF($P$4:$P$57,P24,$Q$4:$Q$57))),"",IF(SUM(D24:D29)&gt;999,"ABSENT",SUMIF($P$4:$P$57,P24,$Q$4:$Q$57)))</f>
        <v/>
      </c>
      <c r="L24" s="403" t="str">
        <f>IF(ISERROR(IF(SUM(D24:D29)&gt;999,"ABSENT",SUMIF($P$4:$P$57,P24,$D$4:$D$57))),"",IF(SUM(D24:D29)&gt;999,"ABSENT",SUMIF($P$4:$P$57,P24,$D$4:$D$57)))</f>
        <v/>
      </c>
      <c r="M24" s="400" t="str">
        <f>IF(ISERROR(IF(SUM(D24:D29)&gt;999,"ABSENT",IF(ISERROR(SUMIF($P$4:$P$57,P24,$Q$4:$Q$57)/SUMIF($P$4:$P$57,P24,$D$4:$D$57)),"",ROUND(SUMIF($P$4:$P$57,P24,$Q$4:$Q$57)/SUMIF($P$4:$P$57,P24,$D$4:$D$57),3)))),"",IF(SUM(D24:D29)&gt;999,"ABSENT",IF(ISERROR(SUMIF($P$4:$P$57,P24,$Q$4:$Q$57)/SUMIF($P$4:$P$57,P24,$D$4:$D$57)),"",ROUND(SUMIF($P$4:$P$57,P24,$Q$4:$Q$57)/SUMIF($P$4:$P$57,P24,$D$4:$D$57),3))))</f>
        <v/>
      </c>
      <c r="N24" s="395"/>
      <c r="O24" s="117">
        <f>IF(ISERROR(INDEX(Accueil!$M$27:$N$56,MATCH(VLOOKUP(C24,Accueil!$Q$27:$R$126,2),Accueil!$M$27:$M$56,0),2)),"",INDEX(Accueil!$M$27:$N$56,MATCH(VLOOKUP(C24,Accueil!$Q$27:$R$126,2),Accueil!$M$27:$M$56,0),2))</f>
        <v>3</v>
      </c>
      <c r="P24" s="117">
        <f>IF(ISERROR(INDEX(Accueil!$L$27:$M$56,MATCH(VLOOKUP(C24,Accueil!$Q$27:$R$126,2),Accueil!$M$27:$M$56,0),1)),"",INDEX(Accueil!$L$27:$M$56,MATCH(VLOOKUP(C24,Accueil!$Q$27:$R$126,2),Accueil!$M$27:$M$56,0),1))</f>
        <v>6</v>
      </c>
      <c r="Q24" s="224" t="e">
        <f>IF(J24=Accueil!$AA$26,1,0)</f>
        <v>#N/A</v>
      </c>
      <c r="R24" s="223" t="e">
        <f>IF(J24=Accueil!$AB$26,1,0)</f>
        <v>#N/A</v>
      </c>
      <c r="S24" s="223" t="e">
        <f>IF(J24=Accueil!$AC$26,1,0)</f>
        <v>#N/A</v>
      </c>
      <c r="T24" s="226" t="e">
        <f>IF(J24=Accueil!$AD$26,1,0)</f>
        <v>#N/A</v>
      </c>
      <c r="U24" s="226" t="e">
        <f>IF(J24=Accueil!$AE$26,1,0)</f>
        <v>#N/A</v>
      </c>
      <c r="V24" s="225" t="e">
        <f>IF(J24=Accueil!$AF$26,1,0)</f>
        <v>#N/A</v>
      </c>
    </row>
    <row r="25" spans="1:22" ht="15.75" customHeight="1" x14ac:dyDescent="0.25">
      <c r="A25" s="389"/>
      <c r="B25" s="381"/>
      <c r="C25" s="69">
        <f>IF('Synthèse classe'!C25="","",'Synthèse classe'!C25)</f>
        <v>17</v>
      </c>
      <c r="D25" s="231" t="e">
        <f t="shared" si="1"/>
        <v>#N/A</v>
      </c>
      <c r="E25" s="221" t="e">
        <f>INDEX(Stabilo!$F$9:$DA$48,MATCH($B$3,Stabilo!$D$9:$D$48,0),C25)</f>
        <v>#N/A</v>
      </c>
      <c r="F25" s="293" t="e">
        <f>INDEX(Stabilo!$F$9:$DA$48,MATCH($B$3,Stabilo!$D$9:$D$48,0),C25)</f>
        <v>#N/A</v>
      </c>
      <c r="G25" s="293" t="e">
        <f>INDEX(Stabilo!$F$9:$DA$48,MATCH($B$3,Stabilo!$D$9:$D$48,0),C25)</f>
        <v>#N/A</v>
      </c>
      <c r="H25" s="296" t="e">
        <f>INDEX(Stabilo!$F$9:$DA$48,MATCH($B$3,Stabilo!$D$9:$D$48,0),C25)</f>
        <v>#N/A</v>
      </c>
      <c r="I25" s="296" t="e">
        <f>INDEX(Stabilo!$F$9:$DA$48,MATCH($B$3,Stabilo!$D$9:$D$48,0),C25)</f>
        <v>#N/A</v>
      </c>
      <c r="J25" s="220" t="e">
        <f>INDEX(Stabilo!$F$9:$DA$48,MATCH($B$3,Stabilo!$D$9:$D$48,0),C25)</f>
        <v>#N/A</v>
      </c>
      <c r="K25" s="403"/>
      <c r="L25" s="403"/>
      <c r="M25" s="400"/>
      <c r="N25" s="395"/>
      <c r="O25" s="117">
        <f>IF(ISERROR(INDEX(Accueil!$M$27:$N$56,MATCH(VLOOKUP(C25,Accueil!$Q$27:$R$126,2),Accueil!$M$27:$M$56,0),2)),"",INDEX(Accueil!$M$27:$N$56,MATCH(VLOOKUP(C25,Accueil!$Q$27:$R$126,2),Accueil!$M$27:$M$56,0),2))</f>
        <v>3</v>
      </c>
      <c r="P25" s="117">
        <f>IF(ISERROR(INDEX(Accueil!$L$27:$M$56,MATCH(VLOOKUP(C25,Accueil!$Q$27:$R$126,2),Accueil!$M$27:$M$56,0),1)),"",INDEX(Accueil!$L$27:$M$56,MATCH(VLOOKUP(C25,Accueil!$Q$27:$R$126,2),Accueil!$M$27:$M$56,0),1))</f>
        <v>6</v>
      </c>
      <c r="Q25" s="224" t="e">
        <f>IF(J25=Accueil!$AA$26,1,0)</f>
        <v>#N/A</v>
      </c>
      <c r="R25" s="223" t="e">
        <f>IF(J25=Accueil!$AB$26,1,0)</f>
        <v>#N/A</v>
      </c>
      <c r="S25" s="223" t="e">
        <f>IF(J25=Accueil!$AC$26,1,0)</f>
        <v>#N/A</v>
      </c>
      <c r="T25" s="226" t="e">
        <f>IF(J25=Accueil!$AD$26,1,0)</f>
        <v>#N/A</v>
      </c>
      <c r="U25" s="226" t="e">
        <f>IF(J25=Accueil!$AE$26,1,0)</f>
        <v>#N/A</v>
      </c>
      <c r="V25" s="225" t="e">
        <f>IF(J25=Accueil!$AF$26,1,0)</f>
        <v>#N/A</v>
      </c>
    </row>
    <row r="26" spans="1:22" ht="15.75" customHeight="1" x14ac:dyDescent="0.25">
      <c r="A26" s="389"/>
      <c r="B26" s="381"/>
      <c r="C26" s="69">
        <f>IF('Synthèse classe'!C26="","",'Synthèse classe'!C26)</f>
        <v>18</v>
      </c>
      <c r="D26" s="231" t="e">
        <f t="shared" si="1"/>
        <v>#N/A</v>
      </c>
      <c r="E26" s="221" t="e">
        <f>INDEX(Stabilo!$F$9:$DA$48,MATCH($B$3,Stabilo!$D$9:$D$48,0),C26)</f>
        <v>#N/A</v>
      </c>
      <c r="F26" s="293" t="e">
        <f>INDEX(Stabilo!$F$9:$DA$48,MATCH($B$3,Stabilo!$D$9:$D$48,0),C26)</f>
        <v>#N/A</v>
      </c>
      <c r="G26" s="293" t="e">
        <f>INDEX(Stabilo!$F$9:$DA$48,MATCH($B$3,Stabilo!$D$9:$D$48,0),C26)</f>
        <v>#N/A</v>
      </c>
      <c r="H26" s="296" t="e">
        <f>INDEX(Stabilo!$F$9:$DA$48,MATCH($B$3,Stabilo!$D$9:$D$48,0),C26)</f>
        <v>#N/A</v>
      </c>
      <c r="I26" s="296" t="e">
        <f>INDEX(Stabilo!$F$9:$DA$48,MATCH($B$3,Stabilo!$D$9:$D$48,0),C26)</f>
        <v>#N/A</v>
      </c>
      <c r="J26" s="220" t="e">
        <f>INDEX(Stabilo!$F$9:$DA$48,MATCH($B$3,Stabilo!$D$9:$D$48,0),C26)</f>
        <v>#N/A</v>
      </c>
      <c r="K26" s="403"/>
      <c r="L26" s="403"/>
      <c r="M26" s="400"/>
      <c r="N26" s="395"/>
      <c r="O26" s="117">
        <f>IF(ISERROR(INDEX(Accueil!$M$27:$N$56,MATCH(VLOOKUP(C26,Accueil!$Q$27:$R$126,2),Accueil!$M$27:$M$56,0),2)),"",INDEX(Accueil!$M$27:$N$56,MATCH(VLOOKUP(C26,Accueil!$Q$27:$R$126,2),Accueil!$M$27:$M$56,0),2))</f>
        <v>3</v>
      </c>
      <c r="P26" s="117">
        <f>IF(ISERROR(INDEX(Accueil!$L$27:$M$56,MATCH(VLOOKUP(C26,Accueil!$Q$27:$R$126,2),Accueil!$M$27:$M$56,0),1)),"",INDEX(Accueil!$L$27:$M$56,MATCH(VLOOKUP(C26,Accueil!$Q$27:$R$126,2),Accueil!$M$27:$M$56,0),1))</f>
        <v>6</v>
      </c>
      <c r="Q26" s="224" t="e">
        <f>IF(J26=Accueil!$AA$26,1,0)</f>
        <v>#N/A</v>
      </c>
      <c r="R26" s="223" t="e">
        <f>IF(J26=Accueil!$AB$26,1,0)</f>
        <v>#N/A</v>
      </c>
      <c r="S26" s="223" t="e">
        <f>IF(J26=Accueil!$AC$26,1,0)</f>
        <v>#N/A</v>
      </c>
      <c r="T26" s="226" t="e">
        <f>IF(J26=Accueil!$AD$26,1,0)</f>
        <v>#N/A</v>
      </c>
      <c r="U26" s="226" t="e">
        <f>IF(J26=Accueil!$AE$26,1,0)</f>
        <v>#N/A</v>
      </c>
      <c r="V26" s="225" t="e">
        <f>IF(J26=Accueil!$AF$26,1,0)</f>
        <v>#N/A</v>
      </c>
    </row>
    <row r="27" spans="1:22" ht="15.75" customHeight="1" x14ac:dyDescent="0.25">
      <c r="A27" s="389"/>
      <c r="B27" s="381"/>
      <c r="C27" s="69">
        <f>IF('Synthèse classe'!C27="","",'Synthèse classe'!C27)</f>
        <v>19</v>
      </c>
      <c r="D27" s="231" t="e">
        <f t="shared" si="1"/>
        <v>#N/A</v>
      </c>
      <c r="E27" s="221" t="e">
        <f>INDEX(Stabilo!$F$9:$DA$48,MATCH($B$3,Stabilo!$D$9:$D$48,0),C27)</f>
        <v>#N/A</v>
      </c>
      <c r="F27" s="293" t="e">
        <f>INDEX(Stabilo!$F$9:$DA$48,MATCH($B$3,Stabilo!$D$9:$D$48,0),C27)</f>
        <v>#N/A</v>
      </c>
      <c r="G27" s="293" t="e">
        <f>INDEX(Stabilo!$F$9:$DA$48,MATCH($B$3,Stabilo!$D$9:$D$48,0),C27)</f>
        <v>#N/A</v>
      </c>
      <c r="H27" s="296" t="e">
        <f>INDEX(Stabilo!$F$9:$DA$48,MATCH($B$3,Stabilo!$D$9:$D$48,0),C27)</f>
        <v>#N/A</v>
      </c>
      <c r="I27" s="296" t="e">
        <f>INDEX(Stabilo!$F$9:$DA$48,MATCH($B$3,Stabilo!$D$9:$D$48,0),C27)</f>
        <v>#N/A</v>
      </c>
      <c r="J27" s="220" t="e">
        <f>INDEX(Stabilo!$F$9:$DA$48,MATCH($B$3,Stabilo!$D$9:$D$48,0),C27)</f>
        <v>#N/A</v>
      </c>
      <c r="K27" s="403"/>
      <c r="L27" s="403"/>
      <c r="M27" s="400"/>
      <c r="N27" s="395"/>
      <c r="O27" s="117">
        <f>IF(ISERROR(INDEX(Accueil!$M$27:$N$56,MATCH(VLOOKUP(C27,Accueil!$Q$27:$R$126,2),Accueil!$M$27:$M$56,0),2)),"",INDEX(Accueil!$M$27:$N$56,MATCH(VLOOKUP(C27,Accueil!$Q$27:$R$126,2),Accueil!$M$27:$M$56,0),2))</f>
        <v>3</v>
      </c>
      <c r="P27" s="117">
        <f>IF(ISERROR(INDEX(Accueil!$L$27:$M$56,MATCH(VLOOKUP(C27,Accueil!$Q$27:$R$126,2),Accueil!$M$27:$M$56,0),1)),"",INDEX(Accueil!$L$27:$M$56,MATCH(VLOOKUP(C27,Accueil!$Q$27:$R$126,2),Accueil!$M$27:$M$56,0),1))</f>
        <v>6</v>
      </c>
      <c r="Q27" s="224" t="e">
        <f>IF(J27=Accueil!$AA$26,1,0)</f>
        <v>#N/A</v>
      </c>
      <c r="R27" s="223" t="e">
        <f>IF(J27=Accueil!$AB$26,1,0)</f>
        <v>#N/A</v>
      </c>
      <c r="S27" s="223" t="e">
        <f>IF(J27=Accueil!$AC$26,1,0)</f>
        <v>#N/A</v>
      </c>
      <c r="T27" s="226" t="e">
        <f>IF(J27=Accueil!$AD$26,1,0)</f>
        <v>#N/A</v>
      </c>
      <c r="U27" s="226" t="e">
        <f>IF(J27=Accueil!$AE$26,1,0)</f>
        <v>#N/A</v>
      </c>
      <c r="V27" s="225" t="e">
        <f>IF(J27=Accueil!$AF$26,1,0)</f>
        <v>#N/A</v>
      </c>
    </row>
    <row r="28" spans="1:22" ht="15.75" customHeight="1" x14ac:dyDescent="0.25">
      <c r="A28" s="389"/>
      <c r="B28" s="381"/>
      <c r="C28" s="69">
        <f>IF('Synthèse classe'!C28="","",'Synthèse classe'!C28)</f>
        <v>20</v>
      </c>
      <c r="D28" s="231" t="e">
        <f t="shared" si="1"/>
        <v>#N/A</v>
      </c>
      <c r="E28" s="221" t="e">
        <f>INDEX(Stabilo!$F$9:$DA$48,MATCH($B$3,Stabilo!$D$9:$D$48,0),C28)</f>
        <v>#N/A</v>
      </c>
      <c r="F28" s="293" t="e">
        <f>INDEX(Stabilo!$F$9:$DA$48,MATCH($B$3,Stabilo!$D$9:$D$48,0),C28)</f>
        <v>#N/A</v>
      </c>
      <c r="G28" s="293" t="e">
        <f>INDEX(Stabilo!$F$9:$DA$48,MATCH($B$3,Stabilo!$D$9:$D$48,0),C28)</f>
        <v>#N/A</v>
      </c>
      <c r="H28" s="296" t="e">
        <f>INDEX(Stabilo!$F$9:$DA$48,MATCH($B$3,Stabilo!$D$9:$D$48,0),C28)</f>
        <v>#N/A</v>
      </c>
      <c r="I28" s="296" t="e">
        <f>INDEX(Stabilo!$F$9:$DA$48,MATCH($B$3,Stabilo!$D$9:$D$48,0),C28)</f>
        <v>#N/A</v>
      </c>
      <c r="J28" s="220" t="e">
        <f>INDEX(Stabilo!$F$9:$DA$48,MATCH($B$3,Stabilo!$D$9:$D$48,0),C28)</f>
        <v>#N/A</v>
      </c>
      <c r="K28" s="403"/>
      <c r="L28" s="403"/>
      <c r="M28" s="400"/>
      <c r="N28" s="395"/>
      <c r="O28" s="117">
        <f>IF(ISERROR(INDEX(Accueil!$M$27:$N$56,MATCH(VLOOKUP(C28,Accueil!$Q$27:$R$126,2),Accueil!$M$27:$M$56,0),2)),"",INDEX(Accueil!$M$27:$N$56,MATCH(VLOOKUP(C28,Accueil!$Q$27:$R$126,2),Accueil!$M$27:$M$56,0),2))</f>
        <v>3</v>
      </c>
      <c r="P28" s="117">
        <f>IF(ISERROR(INDEX(Accueil!$L$27:$M$56,MATCH(VLOOKUP(C28,Accueil!$Q$27:$R$126,2),Accueil!$M$27:$M$56,0),1)),"",INDEX(Accueil!$L$27:$M$56,MATCH(VLOOKUP(C28,Accueil!$Q$27:$R$126,2),Accueil!$M$27:$M$56,0),1))</f>
        <v>6</v>
      </c>
      <c r="Q28" s="224" t="e">
        <f>IF(J28=Accueil!$AA$26,1,0)</f>
        <v>#N/A</v>
      </c>
      <c r="R28" s="223" t="e">
        <f>IF(J28=Accueil!$AB$26,1,0)</f>
        <v>#N/A</v>
      </c>
      <c r="S28" s="223" t="e">
        <f>IF(J28=Accueil!$AC$26,1,0)</f>
        <v>#N/A</v>
      </c>
      <c r="T28" s="226" t="e">
        <f>IF(J28=Accueil!$AD$26,1,0)</f>
        <v>#N/A</v>
      </c>
      <c r="U28" s="226" t="e">
        <f>IF(J28=Accueil!$AE$26,1,0)</f>
        <v>#N/A</v>
      </c>
      <c r="V28" s="225" t="e">
        <f>IF(J28=Accueil!$AF$26,1,0)</f>
        <v>#N/A</v>
      </c>
    </row>
    <row r="29" spans="1:22" ht="15.75" customHeight="1" x14ac:dyDescent="0.25">
      <c r="A29" s="389"/>
      <c r="B29" s="381"/>
      <c r="C29" s="69">
        <f>IF('Synthèse classe'!C29="","",'Synthèse classe'!C29)</f>
        <v>28</v>
      </c>
      <c r="D29" s="231" t="e">
        <f t="shared" si="1"/>
        <v>#N/A</v>
      </c>
      <c r="E29" s="221" t="e">
        <f>INDEX(Stabilo!$F$9:$DA$48,MATCH($B$3,Stabilo!$D$9:$D$48,0),C29)</f>
        <v>#N/A</v>
      </c>
      <c r="F29" s="293" t="e">
        <f>INDEX(Stabilo!$F$9:$DA$48,MATCH($B$3,Stabilo!$D$9:$D$48,0),C29)</f>
        <v>#N/A</v>
      </c>
      <c r="G29" s="293" t="e">
        <f>INDEX(Stabilo!$F$9:$DA$48,MATCH($B$3,Stabilo!$D$9:$D$48,0),C29)</f>
        <v>#N/A</v>
      </c>
      <c r="H29" s="296" t="e">
        <f>INDEX(Stabilo!$F$9:$DA$48,MATCH($B$3,Stabilo!$D$9:$D$48,0),C29)</f>
        <v>#N/A</v>
      </c>
      <c r="I29" s="296" t="e">
        <f>INDEX(Stabilo!$F$9:$DA$48,MATCH($B$3,Stabilo!$D$9:$D$48,0),C29)</f>
        <v>#N/A</v>
      </c>
      <c r="J29" s="220" t="e">
        <f>INDEX(Stabilo!$F$9:$DA$48,MATCH($B$3,Stabilo!$D$9:$D$48,0),C29)</f>
        <v>#N/A</v>
      </c>
      <c r="K29" s="403"/>
      <c r="L29" s="403"/>
      <c r="M29" s="400"/>
      <c r="N29" s="395"/>
      <c r="O29" s="117">
        <f>IF(ISERROR(INDEX(Accueil!$M$27:$N$56,MATCH(VLOOKUP(C29,Accueil!$Q$27:$R$126,2),Accueil!$M$27:$M$56,0),2)),"",INDEX(Accueil!$M$27:$N$56,MATCH(VLOOKUP(C29,Accueil!$Q$27:$R$126,2),Accueil!$M$27:$M$56,0),2))</f>
        <v>3</v>
      </c>
      <c r="P29" s="117">
        <f>IF(ISERROR(INDEX(Accueil!$L$27:$M$56,MATCH(VLOOKUP(C29,Accueil!$Q$27:$R$126,2),Accueil!$M$27:$M$56,0),1)),"",INDEX(Accueil!$L$27:$M$56,MATCH(VLOOKUP(C29,Accueil!$Q$27:$R$126,2),Accueil!$M$27:$M$56,0),1))</f>
        <v>6</v>
      </c>
      <c r="Q29" s="224" t="e">
        <f>IF(J29=Accueil!$AA$26,1,0)</f>
        <v>#N/A</v>
      </c>
      <c r="R29" s="223" t="e">
        <f>IF(J29=Accueil!$AB$26,1,0)</f>
        <v>#N/A</v>
      </c>
      <c r="S29" s="223" t="e">
        <f>IF(J29=Accueil!$AC$26,1,0)</f>
        <v>#N/A</v>
      </c>
      <c r="T29" s="226" t="e">
        <f>IF(J29=Accueil!$AD$26,1,0)</f>
        <v>#N/A</v>
      </c>
      <c r="U29" s="226" t="e">
        <f>IF(J29=Accueil!$AE$26,1,0)</f>
        <v>#N/A</v>
      </c>
      <c r="V29" s="225" t="e">
        <f>IF(J29=Accueil!$AF$26,1,0)</f>
        <v>#N/A</v>
      </c>
    </row>
    <row r="30" spans="1:22" ht="15.75" customHeight="1" x14ac:dyDescent="0.25">
      <c r="A30" s="389"/>
      <c r="B30" s="381" t="str">
        <f>IF(COMS7="","",COMS7)</f>
        <v>Emettre des hypothèses de lecture et les justifier</v>
      </c>
      <c r="C30" s="69">
        <f>IF('Synthèse classe'!C30="","",'Synthèse classe'!C30)</f>
        <v>22</v>
      </c>
      <c r="D30" s="231" t="e">
        <f t="shared" si="1"/>
        <v>#N/A</v>
      </c>
      <c r="E30" s="221" t="e">
        <f>INDEX(Stabilo!$F$9:$DA$48,MATCH($B$3,Stabilo!$D$9:$D$48,0),C30)</f>
        <v>#N/A</v>
      </c>
      <c r="F30" s="293" t="e">
        <f>INDEX(Stabilo!$F$9:$DA$48,MATCH($B$3,Stabilo!$D$9:$D$48,0),C30)</f>
        <v>#N/A</v>
      </c>
      <c r="G30" s="293" t="e">
        <f>INDEX(Stabilo!$F$9:$DA$48,MATCH($B$3,Stabilo!$D$9:$D$48,0),C30)</f>
        <v>#N/A</v>
      </c>
      <c r="H30" s="296" t="e">
        <f>INDEX(Stabilo!$F$9:$DA$48,MATCH($B$3,Stabilo!$D$9:$D$48,0),C30)</f>
        <v>#N/A</v>
      </c>
      <c r="I30" s="296" t="e">
        <f>INDEX(Stabilo!$F$9:$DA$48,MATCH($B$3,Stabilo!$D$9:$D$48,0),C30)</f>
        <v>#N/A</v>
      </c>
      <c r="J30" s="220" t="e">
        <f>INDEX(Stabilo!$F$9:$DA$48,MATCH($B$3,Stabilo!$D$9:$D$48,0),C30)</f>
        <v>#N/A</v>
      </c>
      <c r="K30" s="403" t="str">
        <f>IF(ISERROR(IF(SUM(D30:D33)&gt;999,"ABSENT",SUMIF($P$4:$P$57,P30,$Q$4:$Q$57))),"",IF(SUM(D30:D33)&gt;999,"ABSENT",SUMIF($P$4:$P$57,P30,$Q$4:$Q$57)))</f>
        <v/>
      </c>
      <c r="L30" s="403" t="str">
        <f>IF(ISERROR(IF(SUM(D30:D33)&gt;999,"ABSENT",SUMIF($P$4:$P$57,P30,$D$4:$D$57))),"",IF(SUM(D30:D33)&gt;999,"ABSENT",SUMIF($P$4:$P$57,P30,$D$4:$D$57)))</f>
        <v/>
      </c>
      <c r="M30" s="400" t="str">
        <f>IF(ISERROR(IF(SUM(D30:D33)&gt;999,"ABSENT",IF(ISERROR(SUMIF($P$4:$P$57,P30,$Q$4:$Q$57)/SUMIF($P$4:$P$57,P30,$D$4:$D$57)),"",ROUND(SUMIF($P$4:$P$57,P30,$Q$4:$Q$57)/SUMIF($P$4:$P$57,P30,$D$4:$D$57),3)))),"",IF(SUM(D30:D33)&gt;999,"ABSENT",IF(ISERROR(SUMIF($P$4:$P$57,P30,$Q$4:$Q$57)/SUMIF($P$4:$P$57,P30,$D$4:$D$57)),"",ROUND(SUMIF($P$4:$P$57,P30,$Q$4:$Q$57)/SUMIF($P$4:$P$57,P30,$D$4:$D$57),3))))</f>
        <v/>
      </c>
      <c r="N30" s="395"/>
      <c r="O30" s="117">
        <f>IF(ISERROR(INDEX(Accueil!$M$27:$N$56,MATCH(VLOOKUP(C30,Accueil!$Q$27:$R$126,2),Accueil!$M$27:$M$56,0),2)),"",INDEX(Accueil!$M$27:$N$56,MATCH(VLOOKUP(C30,Accueil!$Q$27:$R$126,2),Accueil!$M$27:$M$56,0),2))</f>
        <v>3</v>
      </c>
      <c r="P30" s="117">
        <f>IF(ISERROR(INDEX(Accueil!$L$27:$M$56,MATCH(VLOOKUP(C30,Accueil!$Q$27:$R$126,2),Accueil!$M$27:$M$56,0),1)),"",INDEX(Accueil!$L$27:$M$56,MATCH(VLOOKUP(C30,Accueil!$Q$27:$R$126,2),Accueil!$M$27:$M$56,0),1))</f>
        <v>7</v>
      </c>
      <c r="Q30" s="224" t="e">
        <f>IF(J30=Accueil!$AA$26,1,0)</f>
        <v>#N/A</v>
      </c>
      <c r="R30" s="223" t="e">
        <f>IF(J30=Accueil!$AB$26,1,0)</f>
        <v>#N/A</v>
      </c>
      <c r="S30" s="223" t="e">
        <f>IF(J30=Accueil!$AC$26,1,0)</f>
        <v>#N/A</v>
      </c>
      <c r="T30" s="226" t="e">
        <f>IF(J30=Accueil!$AD$26,1,0)</f>
        <v>#N/A</v>
      </c>
      <c r="U30" s="226" t="e">
        <f>IF(J30=Accueil!$AE$26,1,0)</f>
        <v>#N/A</v>
      </c>
      <c r="V30" s="225" t="e">
        <f>IF(J30=Accueil!$AF$26,1,0)</f>
        <v>#N/A</v>
      </c>
    </row>
    <row r="31" spans="1:22" ht="15.75" customHeight="1" x14ac:dyDescent="0.25">
      <c r="A31" s="389"/>
      <c r="B31" s="381"/>
      <c r="C31" s="69">
        <f>IF('Synthèse classe'!C31="","",'Synthèse classe'!C31)</f>
        <v>24</v>
      </c>
      <c r="D31" s="231" t="e">
        <f t="shared" si="1"/>
        <v>#N/A</v>
      </c>
      <c r="E31" s="221" t="e">
        <f>INDEX(Stabilo!$F$9:$DA$48,MATCH($B$3,Stabilo!$D$9:$D$48,0),C31)</f>
        <v>#N/A</v>
      </c>
      <c r="F31" s="293" t="e">
        <f>INDEX(Stabilo!$F$9:$DA$48,MATCH($B$3,Stabilo!$D$9:$D$48,0),C31)</f>
        <v>#N/A</v>
      </c>
      <c r="G31" s="293" t="e">
        <f>INDEX(Stabilo!$F$9:$DA$48,MATCH($B$3,Stabilo!$D$9:$D$48,0),C31)</f>
        <v>#N/A</v>
      </c>
      <c r="H31" s="296" t="e">
        <f>INDEX(Stabilo!$F$9:$DA$48,MATCH($B$3,Stabilo!$D$9:$D$48,0),C31)</f>
        <v>#N/A</v>
      </c>
      <c r="I31" s="296" t="e">
        <f>INDEX(Stabilo!$F$9:$DA$48,MATCH($B$3,Stabilo!$D$9:$D$48,0),C31)</f>
        <v>#N/A</v>
      </c>
      <c r="J31" s="220" t="e">
        <f>INDEX(Stabilo!$F$9:$DA$48,MATCH($B$3,Stabilo!$D$9:$D$48,0),C31)</f>
        <v>#N/A</v>
      </c>
      <c r="K31" s="403"/>
      <c r="L31" s="403"/>
      <c r="M31" s="400"/>
      <c r="N31" s="395"/>
      <c r="O31" s="117">
        <f>IF(ISERROR(INDEX(Accueil!$M$27:$N$56,MATCH(VLOOKUP(C31,Accueil!$Q$27:$R$126,2),Accueil!$M$27:$M$56,0),2)),"",INDEX(Accueil!$M$27:$N$56,MATCH(VLOOKUP(C31,Accueil!$Q$27:$R$126,2),Accueil!$M$27:$M$56,0),2))</f>
        <v>3</v>
      </c>
      <c r="P31" s="117">
        <f>IF(ISERROR(INDEX(Accueil!$L$27:$M$56,MATCH(VLOOKUP(C31,Accueil!$Q$27:$R$126,2),Accueil!$M$27:$M$56,0),1)),"",INDEX(Accueil!$L$27:$M$56,MATCH(VLOOKUP(C31,Accueil!$Q$27:$R$126,2),Accueil!$M$27:$M$56,0),1))</f>
        <v>7</v>
      </c>
      <c r="Q31" s="224" t="e">
        <f>IF(J31=Accueil!$AA$26,1,0)</f>
        <v>#N/A</v>
      </c>
      <c r="R31" s="223" t="e">
        <f>IF(J31=Accueil!$AB$26,1,0)</f>
        <v>#N/A</v>
      </c>
      <c r="S31" s="223" t="e">
        <f>IF(J31=Accueil!$AC$26,1,0)</f>
        <v>#N/A</v>
      </c>
      <c r="T31" s="226" t="e">
        <f>IF(J31=Accueil!$AD$26,1,0)</f>
        <v>#N/A</v>
      </c>
      <c r="U31" s="226" t="e">
        <f>IF(J31=Accueil!$AE$26,1,0)</f>
        <v>#N/A</v>
      </c>
      <c r="V31" s="225" t="e">
        <f>IF(J31=Accueil!$AF$26,1,0)</f>
        <v>#N/A</v>
      </c>
    </row>
    <row r="32" spans="1:22" ht="15.75" customHeight="1" x14ac:dyDescent="0.25">
      <c r="A32" s="389"/>
      <c r="B32" s="381"/>
      <c r="C32" s="69">
        <f>IF('Synthèse classe'!C32="","",'Synthèse classe'!C32)</f>
        <v>25</v>
      </c>
      <c r="D32" s="231" t="e">
        <f t="shared" si="1"/>
        <v>#N/A</v>
      </c>
      <c r="E32" s="221" t="e">
        <f>INDEX(Stabilo!$F$9:$DA$48,MATCH($B$3,Stabilo!$D$9:$D$48,0),C32)</f>
        <v>#N/A</v>
      </c>
      <c r="F32" s="293" t="e">
        <f>INDEX(Stabilo!$F$9:$DA$48,MATCH($B$3,Stabilo!$D$9:$D$48,0),C32)</f>
        <v>#N/A</v>
      </c>
      <c r="G32" s="293" t="e">
        <f>INDEX(Stabilo!$F$9:$DA$48,MATCH($B$3,Stabilo!$D$9:$D$48,0),C32)</f>
        <v>#N/A</v>
      </c>
      <c r="H32" s="296" t="e">
        <f>INDEX(Stabilo!$F$9:$DA$48,MATCH($B$3,Stabilo!$D$9:$D$48,0),C32)</f>
        <v>#N/A</v>
      </c>
      <c r="I32" s="296" t="e">
        <f>INDEX(Stabilo!$F$9:$DA$48,MATCH($B$3,Stabilo!$D$9:$D$48,0),C32)</f>
        <v>#N/A</v>
      </c>
      <c r="J32" s="220" t="e">
        <f>INDEX(Stabilo!$F$9:$DA$48,MATCH($B$3,Stabilo!$D$9:$D$48,0),C32)</f>
        <v>#N/A</v>
      </c>
      <c r="K32" s="403"/>
      <c r="L32" s="403"/>
      <c r="M32" s="400"/>
      <c r="N32" s="395"/>
      <c r="O32" s="117">
        <f>IF(ISERROR(INDEX(Accueil!$M$27:$N$56,MATCH(VLOOKUP(C32,Accueil!$Q$27:$R$126,2),Accueil!$M$27:$M$56,0),2)),"",INDEX(Accueil!$M$27:$N$56,MATCH(VLOOKUP(C32,Accueil!$Q$27:$R$126,2),Accueil!$M$27:$M$56,0),2))</f>
        <v>3</v>
      </c>
      <c r="P32" s="117">
        <f>IF(ISERROR(INDEX(Accueil!$L$27:$M$56,MATCH(VLOOKUP(C32,Accueil!$Q$27:$R$126,2),Accueil!$M$27:$M$56,0),1)),"",INDEX(Accueil!$L$27:$M$56,MATCH(VLOOKUP(C32,Accueil!$Q$27:$R$126,2),Accueil!$M$27:$M$56,0),1))</f>
        <v>7</v>
      </c>
      <c r="Q32" s="224" t="e">
        <f>IF(J32=Accueil!$AA$26,1,0)</f>
        <v>#N/A</v>
      </c>
      <c r="R32" s="223" t="e">
        <f>IF(J32=Accueil!$AB$26,1,0)</f>
        <v>#N/A</v>
      </c>
      <c r="S32" s="223" t="e">
        <f>IF(J32=Accueil!$AC$26,1,0)</f>
        <v>#N/A</v>
      </c>
      <c r="T32" s="226" t="e">
        <f>IF(J32=Accueil!$AD$26,1,0)</f>
        <v>#N/A</v>
      </c>
      <c r="U32" s="226" t="e">
        <f>IF(J32=Accueil!$AE$26,1,0)</f>
        <v>#N/A</v>
      </c>
      <c r="V32" s="225" t="e">
        <f>IF(J32=Accueil!$AF$26,1,0)</f>
        <v>#N/A</v>
      </c>
    </row>
    <row r="33" spans="1:22" ht="15.75" customHeight="1" x14ac:dyDescent="0.25">
      <c r="A33" s="389"/>
      <c r="B33" s="381"/>
      <c r="C33" s="69">
        <f>IF('Synthèse classe'!C33="","",'Synthèse classe'!C33)</f>
        <v>29</v>
      </c>
      <c r="D33" s="231" t="e">
        <f t="shared" si="1"/>
        <v>#N/A</v>
      </c>
      <c r="E33" s="221" t="e">
        <f>INDEX(Stabilo!$F$9:$DA$48,MATCH($B$3,Stabilo!$D$9:$D$48,0),C33)</f>
        <v>#N/A</v>
      </c>
      <c r="F33" s="293" t="e">
        <f>INDEX(Stabilo!$F$9:$DA$48,MATCH($B$3,Stabilo!$D$9:$D$48,0),C33)</f>
        <v>#N/A</v>
      </c>
      <c r="G33" s="293" t="e">
        <f>INDEX(Stabilo!$F$9:$DA$48,MATCH($B$3,Stabilo!$D$9:$D$48,0),C33)</f>
        <v>#N/A</v>
      </c>
      <c r="H33" s="296" t="e">
        <f>INDEX(Stabilo!$F$9:$DA$48,MATCH($B$3,Stabilo!$D$9:$D$48,0),C33)</f>
        <v>#N/A</v>
      </c>
      <c r="I33" s="296" t="e">
        <f>INDEX(Stabilo!$F$9:$DA$48,MATCH($B$3,Stabilo!$D$9:$D$48,0),C33)</f>
        <v>#N/A</v>
      </c>
      <c r="J33" s="220" t="e">
        <f>INDEX(Stabilo!$F$9:$DA$48,MATCH($B$3,Stabilo!$D$9:$D$48,0),C33)</f>
        <v>#N/A</v>
      </c>
      <c r="K33" s="403"/>
      <c r="L33" s="403"/>
      <c r="M33" s="400"/>
      <c r="N33" s="395"/>
      <c r="O33" s="117">
        <f>IF(ISERROR(INDEX(Accueil!$M$27:$N$56,MATCH(VLOOKUP(C33,Accueil!$Q$27:$R$126,2),Accueil!$M$27:$M$56,0),2)),"",INDEX(Accueil!$M$27:$N$56,MATCH(VLOOKUP(C33,Accueil!$Q$27:$R$126,2),Accueil!$M$27:$M$56,0),2))</f>
        <v>3</v>
      </c>
      <c r="P33" s="117">
        <f>IF(ISERROR(INDEX(Accueil!$L$27:$M$56,MATCH(VLOOKUP(C33,Accueil!$Q$27:$R$126,2),Accueil!$M$27:$M$56,0),1)),"",INDEX(Accueil!$L$27:$M$56,MATCH(VLOOKUP(C33,Accueil!$Q$27:$R$126,2),Accueil!$M$27:$M$56,0),1))</f>
        <v>7</v>
      </c>
      <c r="Q33" s="224" t="e">
        <f>IF(J33=Accueil!$AA$26,1,0)</f>
        <v>#N/A</v>
      </c>
      <c r="R33" s="223" t="e">
        <f>IF(J33=Accueil!$AB$26,1,0)</f>
        <v>#N/A</v>
      </c>
      <c r="S33" s="223" t="e">
        <f>IF(J33=Accueil!$AC$26,1,0)</f>
        <v>#N/A</v>
      </c>
      <c r="T33" s="226" t="e">
        <f>IF(J33=Accueil!$AD$26,1,0)</f>
        <v>#N/A</v>
      </c>
      <c r="U33" s="226" t="e">
        <f>IF(J33=Accueil!$AE$26,1,0)</f>
        <v>#N/A</v>
      </c>
      <c r="V33" s="225" t="e">
        <f>IF(J33=Accueil!$AF$26,1,0)</f>
        <v>#N/A</v>
      </c>
    </row>
    <row r="34" spans="1:22" ht="15.75" customHeight="1" thickBot="1" x14ac:dyDescent="0.3">
      <c r="A34" s="390"/>
      <c r="B34" s="309" t="str">
        <f>IF(COMS8="","",COMS8)</f>
        <v>Donner son avis sur un texte et le justifier</v>
      </c>
      <c r="C34" s="78">
        <f>IF('Synthèse classe'!C34="","",'Synthèse classe'!C34)</f>
        <v>30</v>
      </c>
      <c r="D34" s="232" t="e">
        <f t="shared" si="1"/>
        <v>#N/A</v>
      </c>
      <c r="E34" s="228" t="e">
        <f>INDEX(Stabilo!$F$9:$DA$48,MATCH($B$3,Stabilo!$D$9:$D$48,0),C34)</f>
        <v>#N/A</v>
      </c>
      <c r="F34" s="294" t="e">
        <f>INDEX(Stabilo!$F$9:$DA$48,MATCH($B$3,Stabilo!$D$9:$D$48,0),C34)</f>
        <v>#N/A</v>
      </c>
      <c r="G34" s="294" t="e">
        <f>INDEX(Stabilo!$F$9:$DA$48,MATCH($B$3,Stabilo!$D$9:$D$48,0),C34)</f>
        <v>#N/A</v>
      </c>
      <c r="H34" s="297" t="e">
        <f>INDEX(Stabilo!$F$9:$DA$48,MATCH($B$3,Stabilo!$D$9:$D$48,0),C34)</f>
        <v>#N/A</v>
      </c>
      <c r="I34" s="297" t="e">
        <f>INDEX(Stabilo!$F$9:$DA$48,MATCH($B$3,Stabilo!$D$9:$D$48,0),C34)</f>
        <v>#N/A</v>
      </c>
      <c r="J34" s="229" t="e">
        <f>INDEX(Stabilo!$F$9:$DA$48,MATCH($B$3,Stabilo!$D$9:$D$48,0),C34)</f>
        <v>#N/A</v>
      </c>
      <c r="K34" s="314" t="str">
        <f t="shared" ref="K34:K43" si="2">IF(ISERROR(IF(SUM(D34)&gt;999,"ABSENT",SUMIF($P$4:$P$57,P34,$Q$4:$Q$57))),"",IF(SUM(D34)&gt;999,"ABSENT",SUMIF($P$4:$P$57,P34,$Q$4:$Q$57)))</f>
        <v/>
      </c>
      <c r="L34" s="314" t="str">
        <f>IF(ISERROR(IF(SUM(D34)&gt;999,"ABSENT",SUMIF($P$4:$P$57,P34,$D$4:$D$57))),"",IF(SUM(D34)&gt;999,"ABSENT",SUMIF($P$4:$P$57,P34,$D$4:$D$57)))</f>
        <v/>
      </c>
      <c r="M34" s="311" t="str">
        <f t="shared" ref="M34:M43" si="3">IF(ISERROR(IF(SUM(D34)&gt;999,"ABSENT",IF(ISERROR(SUMIF($P$4:$P$57,P34,$Q$4:$Q$57)/SUMIF($P$4:$P$57,P34,$D$4:$D$57)),"",ROUND(SUMIF($P$4:$P$57,P34,$Q$4:$Q$57)/SUMIF($P$4:$P$57,P34,$D$4:$D$57),3)))),"",IF(SUM(D34)&gt;999,"ABSENT",IF(ISERROR(SUMIF($P$4:$P$57,P34,$Q$4:$Q$57)/SUMIF($P$4:$P$57,P34,$D$4:$D$57)),"",ROUND(SUMIF($P$4:$P$57,P34,$Q$4:$Q$57)/SUMIF($P$4:$P$57,P34,$D$4:$D$57),3))))</f>
        <v/>
      </c>
      <c r="N34" s="396"/>
      <c r="O34" s="117">
        <f>IF(ISERROR(INDEX(Accueil!$M$27:$N$56,MATCH(VLOOKUP(C34,Accueil!$Q$27:$R$126,2),Accueil!$M$27:$M$56,0),2)),"",INDEX(Accueil!$M$27:$N$56,MATCH(VLOOKUP(C34,Accueil!$Q$27:$R$126,2),Accueil!$M$27:$M$56,0),2))</f>
        <v>3</v>
      </c>
      <c r="P34" s="117">
        <f>IF(ISERROR(INDEX(Accueil!$L$27:$M$56,MATCH(VLOOKUP(C34,Accueil!$Q$27:$R$126,2),Accueil!$M$27:$M$56,0),1)),"",INDEX(Accueil!$L$27:$M$56,MATCH(VLOOKUP(C34,Accueil!$Q$27:$R$126,2),Accueil!$M$27:$M$56,0),1))</f>
        <v>8</v>
      </c>
      <c r="Q34" s="224" t="e">
        <f>IF(J34=Accueil!$AA$26,1,0)</f>
        <v>#N/A</v>
      </c>
      <c r="R34" s="223" t="e">
        <f>IF(J34=Accueil!$AB$26,1,0)</f>
        <v>#N/A</v>
      </c>
      <c r="S34" s="223" t="e">
        <f>IF(J34=Accueil!$AC$26,1,0)</f>
        <v>#N/A</v>
      </c>
      <c r="T34" s="226" t="e">
        <f>IF(J34=Accueil!$AD$26,1,0)</f>
        <v>#N/A</v>
      </c>
      <c r="U34" s="226" t="e">
        <f>IF(J34=Accueil!$AE$26,1,0)</f>
        <v>#N/A</v>
      </c>
      <c r="V34" s="225" t="e">
        <f>IF(J34=Accueil!$AF$26,1,0)</f>
        <v>#N/A</v>
      </c>
    </row>
    <row r="35" spans="1:22" ht="15.75" customHeight="1" x14ac:dyDescent="0.25">
      <c r="A35" s="388" t="str">
        <f>IF(COMP4="","",COMP4)</f>
        <v>CP 4 : Raconter de façon claire et organisée en respectant la consigne</v>
      </c>
      <c r="B35" s="308" t="str">
        <f>IF(COMS9="","",COMS9)</f>
        <v>Longueur suffisante</v>
      </c>
      <c r="C35" s="61">
        <f>IF('Synthèse classe'!C35="","",'Synthèse classe'!C35)</f>
        <v>36</v>
      </c>
      <c r="D35" s="230" t="e">
        <f t="shared" si="1"/>
        <v>#N/A</v>
      </c>
      <c r="E35" s="227" t="e">
        <f>INDEX(Stabilo!$F$9:$DA$48,MATCH($B$3,Stabilo!$D$9:$D$48,0),C35)</f>
        <v>#N/A</v>
      </c>
      <c r="F35" s="292" t="e">
        <f>INDEX(Stabilo!$F$9:$DA$48,MATCH($B$3,Stabilo!$D$9:$D$48,0),C35)</f>
        <v>#N/A</v>
      </c>
      <c r="G35" s="292" t="e">
        <f>INDEX(Stabilo!$F$9:$DA$48,MATCH($B$3,Stabilo!$D$9:$D$48,0),C35)</f>
        <v>#N/A</v>
      </c>
      <c r="H35" s="295" t="e">
        <f>INDEX(Stabilo!$F$9:$DA$48,MATCH($B$3,Stabilo!$D$9:$D$48,0),C35)</f>
        <v>#N/A</v>
      </c>
      <c r="I35" s="295" t="e">
        <f>INDEX(Stabilo!$F$9:$DA$48,MATCH($B$3,Stabilo!$D$9:$D$48,0),C35)</f>
        <v>#N/A</v>
      </c>
      <c r="J35" s="219" t="e">
        <f>INDEX(Stabilo!$F$9:$DA$48,MATCH($B$3,Stabilo!$D$9:$D$48,0),C35)</f>
        <v>#N/A</v>
      </c>
      <c r="K35" s="312" t="str">
        <f t="shared" si="2"/>
        <v/>
      </c>
      <c r="L35" s="312" t="str">
        <f>IF(ISERROR(IF(SUM(D35)&gt;999,"ABSENT",SUMIF($P$4:$P$57,P35,$D$4:$D$57))),"",IF(SUM(D35)&gt;999,"ABSENT",SUMIF($P$4:$P$57,P35,$D$4:$D$57)))</f>
        <v/>
      </c>
      <c r="M35" s="315" t="str">
        <f t="shared" si="3"/>
        <v/>
      </c>
      <c r="N35" s="394" t="str">
        <f>IF(ISERROR(IF(SUM(D35:D39)&gt;999,"ABSENT",IF(ISERROR(SUMIF($O$4:$O$57,O35,$Q$4:$Q$57)/SUMIF($O$4:$O$57,O35,$D$4:$D$57)),"",ROUND(SUMIF($O$4:$O$57,O35,$Q$4:$Q$57)/SUMIF($O$4:$O$57,O35,$D$4:$D$57),3)))),"",IF(SUM(D35:D39)&gt;999,"ABSENT",IF(ISERROR(SUMIF($O$4:$O$57,O35,$Q$4:$Q$57)/SUMIF($O$4:$O$57,O35,$D$4:$D$57)),"",ROUND(SUMIF($O$4:$O$57,O35,$Q$4:$Q$57)/SUMIF($O$4:$O$57,O35,$D$4:$D$57),3))))</f>
        <v/>
      </c>
      <c r="O35" s="117">
        <f>IF(ISERROR(INDEX(Accueil!$M$27:$N$56,MATCH(VLOOKUP(C35,Accueil!$Q$27:$R$126,2),Accueil!$M$27:$M$56,0),2)),"",INDEX(Accueil!$M$27:$N$56,MATCH(VLOOKUP(C35,Accueil!$Q$27:$R$126,2),Accueil!$M$27:$M$56,0),2))</f>
        <v>4</v>
      </c>
      <c r="P35" s="117">
        <f>IF(ISERROR(INDEX(Accueil!$L$27:$M$56,MATCH(VLOOKUP(C35,Accueil!$Q$27:$R$126,2),Accueil!$M$27:$M$56,0),1)),"",INDEX(Accueil!$L$27:$M$56,MATCH(VLOOKUP(C35,Accueil!$Q$27:$R$126,2),Accueil!$M$27:$M$56,0),1))</f>
        <v>9</v>
      </c>
      <c r="Q35" s="224" t="e">
        <f>IF(J35=Accueil!$AA$26,1,0)</f>
        <v>#N/A</v>
      </c>
      <c r="R35" s="223" t="e">
        <f>IF(J35=Accueil!$AB$26,1,0)</f>
        <v>#N/A</v>
      </c>
      <c r="S35" s="223" t="e">
        <f>IF(J35=Accueil!$AC$26,1,0)</f>
        <v>#N/A</v>
      </c>
      <c r="T35" s="226" t="e">
        <f>IF(J35=Accueil!$AD$26,1,0)</f>
        <v>#N/A</v>
      </c>
      <c r="U35" s="226" t="e">
        <f>IF(J35=Accueil!$AE$26,1,0)</f>
        <v>#N/A</v>
      </c>
      <c r="V35" s="225" t="e">
        <f>IF(J35=Accueil!$AF$26,1,0)</f>
        <v>#N/A</v>
      </c>
    </row>
    <row r="36" spans="1:22" ht="15.75" customHeight="1" x14ac:dyDescent="0.25">
      <c r="A36" s="389"/>
      <c r="B36" s="307" t="str">
        <f>IF(COMS10="","",COMS10)</f>
        <v>Produire un récit</v>
      </c>
      <c r="C36" s="69">
        <f>IF('Synthèse classe'!C36="","",'Synthèse classe'!C36)</f>
        <v>37</v>
      </c>
      <c r="D36" s="231" t="e">
        <f t="shared" si="1"/>
        <v>#N/A</v>
      </c>
      <c r="E36" s="221" t="e">
        <f>INDEX(Stabilo!$F$9:$DA$48,MATCH($B$3,Stabilo!$D$9:$D$48,0),C36)</f>
        <v>#N/A</v>
      </c>
      <c r="F36" s="293" t="e">
        <f>INDEX(Stabilo!$F$9:$DA$48,MATCH($B$3,Stabilo!$D$9:$D$48,0),C36)</f>
        <v>#N/A</v>
      </c>
      <c r="G36" s="293" t="e">
        <f>INDEX(Stabilo!$F$9:$DA$48,MATCH($B$3,Stabilo!$D$9:$D$48,0),C36)</f>
        <v>#N/A</v>
      </c>
      <c r="H36" s="296" t="e">
        <f>INDEX(Stabilo!$F$9:$DA$48,MATCH($B$3,Stabilo!$D$9:$D$48,0),C36)</f>
        <v>#N/A</v>
      </c>
      <c r="I36" s="296" t="e">
        <f>INDEX(Stabilo!$F$9:$DA$48,MATCH($B$3,Stabilo!$D$9:$D$48,0),C36)</f>
        <v>#N/A</v>
      </c>
      <c r="J36" s="220" t="e">
        <f>INDEX(Stabilo!$F$9:$DA$48,MATCH($B$3,Stabilo!$D$9:$D$48,0),C36)</f>
        <v>#N/A</v>
      </c>
      <c r="K36" s="313" t="str">
        <f t="shared" si="2"/>
        <v/>
      </c>
      <c r="L36" s="313" t="str">
        <f>IF(ISERROR(IF(SUM(D36)&gt;999,"ABSENT",SUMIF($P$4:$P$57,P36,$D$4:$D$57))),"",IF(SUM(D36)&gt;999,"ABSENT",SUMIF($P$4:$P$57,P36,$D$4:$D$57)))</f>
        <v/>
      </c>
      <c r="M36" s="310" t="str">
        <f t="shared" si="3"/>
        <v/>
      </c>
      <c r="N36" s="395"/>
      <c r="O36" s="117">
        <f>IF(ISERROR(INDEX(Accueil!$M$27:$N$56,MATCH(VLOOKUP(C36,Accueil!$Q$27:$R$126,2),Accueil!$M$27:$M$56,0),2)),"",INDEX(Accueil!$M$27:$N$56,MATCH(VLOOKUP(C36,Accueil!$Q$27:$R$126,2),Accueil!$M$27:$M$56,0),2))</f>
        <v>4</v>
      </c>
      <c r="P36" s="117">
        <f>IF(ISERROR(INDEX(Accueil!$L$27:$M$56,MATCH(VLOOKUP(C36,Accueil!$Q$27:$R$126,2),Accueil!$M$27:$M$56,0),1)),"",INDEX(Accueil!$L$27:$M$56,MATCH(VLOOKUP(C36,Accueil!$Q$27:$R$126,2),Accueil!$M$27:$M$56,0),1))</f>
        <v>10</v>
      </c>
      <c r="Q36" s="224" t="e">
        <f>IF(J36=Accueil!$AA$26,1,0)</f>
        <v>#N/A</v>
      </c>
      <c r="R36" s="223" t="e">
        <f>IF(J36=Accueil!$AB$26,1,0)</f>
        <v>#N/A</v>
      </c>
      <c r="S36" s="223" t="e">
        <f>IF(J36=Accueil!$AC$26,1,0)</f>
        <v>#N/A</v>
      </c>
      <c r="T36" s="226" t="e">
        <f>IF(J36=Accueil!$AD$26,1,0)</f>
        <v>#N/A</v>
      </c>
      <c r="U36" s="226" t="e">
        <f>IF(J36=Accueil!$AE$26,1,0)</f>
        <v>#N/A</v>
      </c>
      <c r="V36" s="225" t="e">
        <f>IF(J36=Accueil!$AF$26,1,0)</f>
        <v>#N/A</v>
      </c>
    </row>
    <row r="37" spans="1:22" ht="15.75" customHeight="1" x14ac:dyDescent="0.25">
      <c r="A37" s="389"/>
      <c r="B37" s="307" t="str">
        <f>IF(COMS11="","",COMS11)</f>
        <v>Planifier</v>
      </c>
      <c r="C37" s="69">
        <f>IF('Synthèse classe'!C37="","",'Synthèse classe'!C37)</f>
        <v>38</v>
      </c>
      <c r="D37" s="231" t="e">
        <f t="shared" si="1"/>
        <v>#N/A</v>
      </c>
      <c r="E37" s="221" t="e">
        <f>INDEX(Stabilo!$F$9:$DA$48,MATCH($B$3,Stabilo!$D$9:$D$48,0),C37)</f>
        <v>#N/A</v>
      </c>
      <c r="F37" s="293" t="e">
        <f>INDEX(Stabilo!$F$9:$DA$48,MATCH($B$3,Stabilo!$D$9:$D$48,0),C37)</f>
        <v>#N/A</v>
      </c>
      <c r="G37" s="293" t="e">
        <f>INDEX(Stabilo!$F$9:$DA$48,MATCH($B$3,Stabilo!$D$9:$D$48,0),C37)</f>
        <v>#N/A</v>
      </c>
      <c r="H37" s="296" t="e">
        <f>INDEX(Stabilo!$F$9:$DA$48,MATCH($B$3,Stabilo!$D$9:$D$48,0),C37)</f>
        <v>#N/A</v>
      </c>
      <c r="I37" s="296" t="e">
        <f>INDEX(Stabilo!$F$9:$DA$48,MATCH($B$3,Stabilo!$D$9:$D$48,0),C37)</f>
        <v>#N/A</v>
      </c>
      <c r="J37" s="220" t="e">
        <f>INDEX(Stabilo!$F$9:$DA$48,MATCH($B$3,Stabilo!$D$9:$D$48,0),C37)</f>
        <v>#N/A</v>
      </c>
      <c r="K37" s="313" t="str">
        <f t="shared" si="2"/>
        <v/>
      </c>
      <c r="L37" s="313" t="str">
        <f>IF(ISERROR(IF(SUM(D37)&gt;999,"ABSENT",SUMIF($P$4:$P$57,P37,$D$4:$D$57))),"",IF(SUM(D37)&gt;999,"ABSENT",SUMIF($P$4:$P$57,P37,$D$4:$D$57)))</f>
        <v/>
      </c>
      <c r="M37" s="310" t="str">
        <f t="shared" si="3"/>
        <v/>
      </c>
      <c r="N37" s="395"/>
      <c r="O37" s="117">
        <f>IF(ISERROR(INDEX(Accueil!$M$27:$N$56,MATCH(VLOOKUP(C37,Accueil!$Q$27:$R$126,2),Accueil!$M$27:$M$56,0),2)),"",INDEX(Accueil!$M$27:$N$56,MATCH(VLOOKUP(C37,Accueil!$Q$27:$R$126,2),Accueil!$M$27:$M$56,0),2))</f>
        <v>4</v>
      </c>
      <c r="P37" s="117">
        <f>IF(ISERROR(INDEX(Accueil!$L$27:$M$56,MATCH(VLOOKUP(C37,Accueil!$Q$27:$R$126,2),Accueil!$M$27:$M$56,0),1)),"",INDEX(Accueil!$L$27:$M$56,MATCH(VLOOKUP(C37,Accueil!$Q$27:$R$126,2),Accueil!$M$27:$M$56,0),1))</f>
        <v>11</v>
      </c>
      <c r="Q37" s="224" t="e">
        <f>IF(J37=Accueil!$AA$26,1,0)</f>
        <v>#N/A</v>
      </c>
      <c r="R37" s="223" t="e">
        <f>IF(J37=Accueil!$AB$26,1,0)</f>
        <v>#N/A</v>
      </c>
      <c r="S37" s="223" t="e">
        <f>IF(J37=Accueil!$AC$26,1,0)</f>
        <v>#N/A</v>
      </c>
      <c r="T37" s="226" t="e">
        <f>IF(J37=Accueil!$AD$26,1,0)</f>
        <v>#N/A</v>
      </c>
      <c r="U37" s="226" t="e">
        <f>IF(J37=Accueil!$AE$26,1,0)</f>
        <v>#N/A</v>
      </c>
      <c r="V37" s="225" t="e">
        <f>IF(J37=Accueil!$AF$26,1,0)</f>
        <v>#N/A</v>
      </c>
    </row>
    <row r="38" spans="1:22" ht="15.75" customHeight="1" x14ac:dyDescent="0.25">
      <c r="A38" s="389"/>
      <c r="B38" s="307" t="str">
        <f>IF(COMS12="","",COMS12)</f>
        <v>Prendre en compte les éléments proposés</v>
      </c>
      <c r="C38" s="69">
        <f>IF('Synthèse classe'!C38="","",'Synthèse classe'!C38)</f>
        <v>39</v>
      </c>
      <c r="D38" s="231" t="e">
        <f t="shared" si="1"/>
        <v>#N/A</v>
      </c>
      <c r="E38" s="221" t="e">
        <f>INDEX(Stabilo!$F$9:$DA$48,MATCH($B$3,Stabilo!$D$9:$D$48,0),C38)</f>
        <v>#N/A</v>
      </c>
      <c r="F38" s="293" t="e">
        <f>INDEX(Stabilo!$F$9:$DA$48,MATCH($B$3,Stabilo!$D$9:$D$48,0),C38)</f>
        <v>#N/A</v>
      </c>
      <c r="G38" s="293" t="e">
        <f>INDEX(Stabilo!$F$9:$DA$48,MATCH($B$3,Stabilo!$D$9:$D$48,0),C38)</f>
        <v>#N/A</v>
      </c>
      <c r="H38" s="296" t="e">
        <f>INDEX(Stabilo!$F$9:$DA$48,MATCH($B$3,Stabilo!$D$9:$D$48,0),C38)</f>
        <v>#N/A</v>
      </c>
      <c r="I38" s="296" t="e">
        <f>INDEX(Stabilo!$F$9:$DA$48,MATCH($B$3,Stabilo!$D$9:$D$48,0),C38)</f>
        <v>#N/A</v>
      </c>
      <c r="J38" s="220" t="e">
        <f>INDEX(Stabilo!$F$9:$DA$48,MATCH($B$3,Stabilo!$D$9:$D$48,0),C38)</f>
        <v>#N/A</v>
      </c>
      <c r="K38" s="313" t="str">
        <f t="shared" si="2"/>
        <v/>
      </c>
      <c r="L38" s="313" t="str">
        <f t="shared" ref="L38" si="4">IF(ISERROR(IF(SUM(D38)&gt;999,"ABSENT",SUMIF($P$4:$P$57,P38,$D$4:$D$57))),"",IF(SUM(D38)&gt;999,"ABSENT",SUMIF($P$4:$P$57,P38,$D$4:$D$57)))</f>
        <v/>
      </c>
      <c r="M38" s="310" t="str">
        <f t="shared" si="3"/>
        <v/>
      </c>
      <c r="N38" s="395"/>
      <c r="O38" s="117">
        <f>IF(ISERROR(INDEX(Accueil!$M$27:$N$56,MATCH(VLOOKUP(C38,Accueil!$Q$27:$R$126,2),Accueil!$M$27:$M$56,0),2)),"",INDEX(Accueil!$M$27:$N$56,MATCH(VLOOKUP(C38,Accueil!$Q$27:$R$126,2),Accueil!$M$27:$M$56,0),2))</f>
        <v>4</v>
      </c>
      <c r="P38" s="117">
        <f>IF(ISERROR(INDEX(Accueil!$L$27:$M$56,MATCH(VLOOKUP(C38,Accueil!$Q$27:$R$126,2),Accueil!$M$27:$M$56,0),1)),"",INDEX(Accueil!$L$27:$M$56,MATCH(VLOOKUP(C38,Accueil!$Q$27:$R$126,2),Accueil!$M$27:$M$56,0),1))</f>
        <v>12</v>
      </c>
      <c r="Q38" s="224" t="e">
        <f>IF(J38=Accueil!$AA$26,1,0)</f>
        <v>#N/A</v>
      </c>
      <c r="R38" s="223" t="e">
        <f>IF(J38=Accueil!$AB$26,1,0)</f>
        <v>#N/A</v>
      </c>
      <c r="S38" s="223" t="e">
        <f>IF(J38=Accueil!$AC$26,1,0)</f>
        <v>#N/A</v>
      </c>
      <c r="T38" s="226" t="e">
        <f>IF(J38=Accueil!$AD$26,1,0)</f>
        <v>#N/A</v>
      </c>
      <c r="U38" s="226" t="e">
        <f>IF(J38=Accueil!$AE$26,1,0)</f>
        <v>#N/A</v>
      </c>
      <c r="V38" s="225" t="e">
        <f>IF(J38=Accueil!$AF$26,1,0)</f>
        <v>#N/A</v>
      </c>
    </row>
    <row r="39" spans="1:22" ht="15.75" customHeight="1" thickBot="1" x14ac:dyDescent="0.3">
      <c r="A39" s="390"/>
      <c r="B39" s="309" t="str">
        <f>IF(COMS13="","",COMS13)</f>
        <v>Progression des informations</v>
      </c>
      <c r="C39" s="78">
        <f>IF('Synthèse classe'!C39="","",'Synthèse classe'!C39)</f>
        <v>40</v>
      </c>
      <c r="D39" s="232" t="e">
        <f t="shared" si="1"/>
        <v>#N/A</v>
      </c>
      <c r="E39" s="228" t="e">
        <f>INDEX(Stabilo!$F$9:$DA$48,MATCH($B$3,Stabilo!$D$9:$D$48,0),C39)</f>
        <v>#N/A</v>
      </c>
      <c r="F39" s="294" t="e">
        <f>INDEX(Stabilo!$F$9:$DA$48,MATCH($B$3,Stabilo!$D$9:$D$48,0),C39)</f>
        <v>#N/A</v>
      </c>
      <c r="G39" s="294" t="e">
        <f>INDEX(Stabilo!$F$9:$DA$48,MATCH($B$3,Stabilo!$D$9:$D$48,0),C39)</f>
        <v>#N/A</v>
      </c>
      <c r="H39" s="297" t="e">
        <f>INDEX(Stabilo!$F$9:$DA$48,MATCH($B$3,Stabilo!$D$9:$D$48,0),C39)</f>
        <v>#N/A</v>
      </c>
      <c r="I39" s="297" t="e">
        <f>INDEX(Stabilo!$F$9:$DA$48,MATCH($B$3,Stabilo!$D$9:$D$48,0),C39)</f>
        <v>#N/A</v>
      </c>
      <c r="J39" s="229" t="e">
        <f>INDEX(Stabilo!$F$9:$DA$48,MATCH($B$3,Stabilo!$D$9:$D$48,0),C39)</f>
        <v>#N/A</v>
      </c>
      <c r="K39" s="314" t="str">
        <f t="shared" si="2"/>
        <v/>
      </c>
      <c r="L39" s="314" t="str">
        <f>IF(ISERROR(IF(SUM(D39)&gt;999,"ABSENT",SUMIF($P$4:$P$57,P39,$D$4:$D$57))),"",IF(SUM(D39)&gt;999,"ABSENT",SUMIF($P$4:$P$57,P39,$D$4:$D$57)))</f>
        <v/>
      </c>
      <c r="M39" s="311" t="str">
        <f t="shared" si="3"/>
        <v/>
      </c>
      <c r="N39" s="396"/>
      <c r="O39" s="117">
        <f>IF(ISERROR(INDEX(Accueil!$M$27:$N$56,MATCH(VLOOKUP(C39,Accueil!$Q$27:$R$126,2),Accueil!$M$27:$M$56,0),2)),"",INDEX(Accueil!$M$27:$N$56,MATCH(VLOOKUP(C39,Accueil!$Q$27:$R$126,2),Accueil!$M$27:$M$56,0),2))</f>
        <v>4</v>
      </c>
      <c r="P39" s="117">
        <f>IF(ISERROR(INDEX(Accueil!$L$27:$M$56,MATCH(VLOOKUP(C39,Accueil!$Q$27:$R$126,2),Accueil!$M$27:$M$56,0),1)),"",INDEX(Accueil!$L$27:$M$56,MATCH(VLOOKUP(C39,Accueil!$Q$27:$R$126,2),Accueil!$M$27:$M$56,0),1))</f>
        <v>13</v>
      </c>
      <c r="Q39" s="224" t="e">
        <f>IF(J39=Accueil!$AA$26,1,0)</f>
        <v>#N/A</v>
      </c>
      <c r="R39" s="223" t="e">
        <f>IF(J39=Accueil!$AB$26,1,0)</f>
        <v>#N/A</v>
      </c>
      <c r="S39" s="223" t="e">
        <f>IF(J39=Accueil!$AC$26,1,0)</f>
        <v>#N/A</v>
      </c>
      <c r="T39" s="226" t="e">
        <f>IF(J39=Accueil!$AD$26,1,0)</f>
        <v>#N/A</v>
      </c>
      <c r="U39" s="226" t="e">
        <f>IF(J39=Accueil!$AE$26,1,0)</f>
        <v>#N/A</v>
      </c>
      <c r="V39" s="225" t="e">
        <f>IF(J39=Accueil!$AF$26,1,0)</f>
        <v>#N/A</v>
      </c>
    </row>
    <row r="40" spans="1:22" ht="15.75" customHeight="1" x14ac:dyDescent="0.25">
      <c r="A40" s="388" t="str">
        <f>IF(COMP5="","",COMP5)</f>
        <v>CP 5 : Assurer la cohérence de son récit</v>
      </c>
      <c r="B40" s="308" t="str">
        <f>IF(COMS14="","",COMS14)</f>
        <v>Choix et cohérences énonciatifs</v>
      </c>
      <c r="C40" s="61">
        <f>IF('Synthèse classe'!C40="","",'Synthèse classe'!C40)</f>
        <v>41</v>
      </c>
      <c r="D40" s="230" t="e">
        <f t="shared" si="1"/>
        <v>#N/A</v>
      </c>
      <c r="E40" s="227" t="e">
        <f>INDEX(Stabilo!$F$9:$DA$48,MATCH($B$3,Stabilo!$D$9:$D$48,0),C40)</f>
        <v>#N/A</v>
      </c>
      <c r="F40" s="292" t="e">
        <f>INDEX(Stabilo!$F$9:$DA$48,MATCH($B$3,Stabilo!$D$9:$D$48,0),C40)</f>
        <v>#N/A</v>
      </c>
      <c r="G40" s="292" t="e">
        <f>INDEX(Stabilo!$F$9:$DA$48,MATCH($B$3,Stabilo!$D$9:$D$48,0),C40)</f>
        <v>#N/A</v>
      </c>
      <c r="H40" s="295" t="e">
        <f>INDEX(Stabilo!$F$9:$DA$48,MATCH($B$3,Stabilo!$D$9:$D$48,0),C40)</f>
        <v>#N/A</v>
      </c>
      <c r="I40" s="295" t="e">
        <f>INDEX(Stabilo!$F$9:$DA$48,MATCH($B$3,Stabilo!$D$9:$D$48,0),C40)</f>
        <v>#N/A</v>
      </c>
      <c r="J40" s="219" t="e">
        <f>INDEX(Stabilo!$F$9:$DA$48,MATCH($B$3,Stabilo!$D$9:$D$48,0),C40)</f>
        <v>#N/A</v>
      </c>
      <c r="K40" s="312" t="str">
        <f t="shared" si="2"/>
        <v/>
      </c>
      <c r="L40" s="312" t="str">
        <f>IF(ISERROR(IF(SUM(D40)&gt;999,"ABSENT",SUMIF($P$4:$P$57,P40,$D$4:$D$57))),"",IF(SUM(D40)&gt;999,"ABSENT",SUMIF($P$4:$P$57,P40,$D$4:$D$57)))</f>
        <v/>
      </c>
      <c r="M40" s="315" t="str">
        <f t="shared" si="3"/>
        <v/>
      </c>
      <c r="N40" s="394" t="str">
        <f>IF(ISERROR(IF(SUM(D40:D42)&gt;999,"ABSENT",IF(ISERROR(SUMIF($O$4:$O$57,O40,$Q$4:$Q$57)/SUMIF($O$4:$O$57,O40,$D$4:$D$57)),"",ROUND(SUMIF($O$4:$O$57,O40,$Q$4:$Q$57)/SUMIF($O$4:$O$57,O40,$D$4:$D$57),3)))),"",IF(SUM(D40:D42)&gt;999,"ABSENT",IF(ISERROR(SUMIF($O$4:$O$57,O40,$Q$4:$Q$57)/SUMIF($O$4:$O$57,O40,$D$4:$D$57)),"",ROUND(SUMIF($O$4:$O$57,O40,$Q$4:$Q$57)/SUMIF($O$4:$O$57,O40,$D$4:$D$57),3))))</f>
        <v/>
      </c>
      <c r="O40" s="117">
        <f>IF(ISERROR(INDEX(Accueil!$M$27:$N$56,MATCH(VLOOKUP(C40,Accueil!$Q$27:$R$126,2),Accueil!$M$27:$M$56,0),2)),"",INDEX(Accueil!$M$27:$N$56,MATCH(VLOOKUP(C40,Accueil!$Q$27:$R$126,2),Accueil!$M$27:$M$56,0),2))</f>
        <v>5</v>
      </c>
      <c r="P40" s="117">
        <f>IF(ISERROR(INDEX(Accueil!$L$27:$M$56,MATCH(VLOOKUP(C40,Accueil!$Q$27:$R$126,2),Accueil!$M$27:$M$56,0),1)),"",INDEX(Accueil!$L$27:$M$56,MATCH(VLOOKUP(C40,Accueil!$Q$27:$R$126,2),Accueil!$M$27:$M$56,0),1))</f>
        <v>14</v>
      </c>
      <c r="Q40" s="224" t="e">
        <f>IF(J40=Accueil!$AA$26,1,0)</f>
        <v>#N/A</v>
      </c>
      <c r="R40" s="223" t="e">
        <f>IF(J40=Accueil!$AB$26,1,0)</f>
        <v>#N/A</v>
      </c>
      <c r="S40" s="223" t="e">
        <f>IF(J40=Accueil!$AC$26,1,0)</f>
        <v>#N/A</v>
      </c>
      <c r="T40" s="226" t="e">
        <f>IF(J40=Accueil!$AD$26,1,0)</f>
        <v>#N/A</v>
      </c>
      <c r="U40" s="226" t="e">
        <f>IF(J40=Accueil!$AE$26,1,0)</f>
        <v>#N/A</v>
      </c>
      <c r="V40" s="225" t="e">
        <f>IF(J40=Accueil!$AF$26,1,0)</f>
        <v>#N/A</v>
      </c>
    </row>
    <row r="41" spans="1:22" ht="15.75" customHeight="1" x14ac:dyDescent="0.25">
      <c r="A41" s="389"/>
      <c r="B41" s="307" t="str">
        <f>IF(COMS15="","",COMS15)</f>
        <v>Cohérence dans l’emploi des temps</v>
      </c>
      <c r="C41" s="69">
        <f>IF('Synthèse classe'!C41="","",'Synthèse classe'!C41)</f>
        <v>42</v>
      </c>
      <c r="D41" s="231" t="e">
        <f t="shared" si="1"/>
        <v>#N/A</v>
      </c>
      <c r="E41" s="221" t="e">
        <f>INDEX(Stabilo!$F$9:$DA$48,MATCH($B$3,Stabilo!$D$9:$D$48,0),C41)</f>
        <v>#N/A</v>
      </c>
      <c r="F41" s="293" t="e">
        <f>INDEX(Stabilo!$F$9:$DA$48,MATCH($B$3,Stabilo!$D$9:$D$48,0),C41)</f>
        <v>#N/A</v>
      </c>
      <c r="G41" s="293" t="e">
        <f>INDEX(Stabilo!$F$9:$DA$48,MATCH($B$3,Stabilo!$D$9:$D$48,0),C41)</f>
        <v>#N/A</v>
      </c>
      <c r="H41" s="296" t="e">
        <f>INDEX(Stabilo!$F$9:$DA$48,MATCH($B$3,Stabilo!$D$9:$D$48,0),C41)</f>
        <v>#N/A</v>
      </c>
      <c r="I41" s="296" t="e">
        <f>INDEX(Stabilo!$F$9:$DA$48,MATCH($B$3,Stabilo!$D$9:$D$48,0),C41)</f>
        <v>#N/A</v>
      </c>
      <c r="J41" s="220" t="e">
        <f>INDEX(Stabilo!$F$9:$DA$48,MATCH($B$3,Stabilo!$D$9:$D$48,0),C41)</f>
        <v>#N/A</v>
      </c>
      <c r="K41" s="313" t="str">
        <f t="shared" si="2"/>
        <v/>
      </c>
      <c r="L41" s="313" t="str">
        <f>IF(ISERROR(IF(SUM(D41)&gt;999,"ABSENT",SUMIF($P$4:$P$57,P41,$D$4:$D$57))),"",IF(SUM(D41)&gt;999,"ABSENT",SUMIF($P$4:$P$57,P41,$D$4:$D$57)))</f>
        <v/>
      </c>
      <c r="M41" s="310" t="str">
        <f t="shared" si="3"/>
        <v/>
      </c>
      <c r="N41" s="395"/>
      <c r="O41" s="117">
        <f>IF(ISERROR(INDEX(Accueil!$M$27:$N$56,MATCH(VLOOKUP(C41,Accueil!$Q$27:$R$126,2),Accueil!$M$27:$M$56,0),2)),"",INDEX(Accueil!$M$27:$N$56,MATCH(VLOOKUP(C41,Accueil!$Q$27:$R$126,2),Accueil!$M$27:$M$56,0),2))</f>
        <v>5</v>
      </c>
      <c r="P41" s="117">
        <f>IF(ISERROR(INDEX(Accueil!$L$27:$M$56,MATCH(VLOOKUP(C41,Accueil!$Q$27:$R$126,2),Accueil!$M$27:$M$56,0),1)),"",INDEX(Accueil!$L$27:$M$56,MATCH(VLOOKUP(C41,Accueil!$Q$27:$R$126,2),Accueil!$M$27:$M$56,0),1))</f>
        <v>15</v>
      </c>
      <c r="Q41" s="224" t="e">
        <f>IF(J41=Accueil!$AA$26,1,0)</f>
        <v>#N/A</v>
      </c>
      <c r="R41" s="223" t="e">
        <f>IF(J41=Accueil!$AB$26,1,0)</f>
        <v>#N/A</v>
      </c>
      <c r="S41" s="223" t="e">
        <f>IF(J41=Accueil!$AC$26,1,0)</f>
        <v>#N/A</v>
      </c>
      <c r="T41" s="226" t="e">
        <f>IF(J41=Accueil!$AD$26,1,0)</f>
        <v>#N/A</v>
      </c>
      <c r="U41" s="226" t="e">
        <f>IF(J41=Accueil!$AE$26,1,0)</f>
        <v>#N/A</v>
      </c>
      <c r="V41" s="225" t="e">
        <f>IF(J41=Accueil!$AF$26,1,0)</f>
        <v>#N/A</v>
      </c>
    </row>
    <row r="42" spans="1:22" ht="15.75" customHeight="1" thickBot="1" x14ac:dyDescent="0.3">
      <c r="A42" s="390"/>
      <c r="B42" s="309" t="str">
        <f>IF(COMS16="","",COMS16)</f>
        <v>Cohérence dans l’emploi des substituts</v>
      </c>
      <c r="C42" s="78">
        <f>IF('Synthèse classe'!C42="","",'Synthèse classe'!C42)</f>
        <v>43</v>
      </c>
      <c r="D42" s="232" t="e">
        <f t="shared" si="1"/>
        <v>#N/A</v>
      </c>
      <c r="E42" s="228" t="e">
        <f>INDEX(Stabilo!$F$9:$DA$48,MATCH($B$3,Stabilo!$D$9:$D$48,0),C42)</f>
        <v>#N/A</v>
      </c>
      <c r="F42" s="294" t="e">
        <f>INDEX(Stabilo!$F$9:$DA$48,MATCH($B$3,Stabilo!$D$9:$D$48,0),C42)</f>
        <v>#N/A</v>
      </c>
      <c r="G42" s="294" t="e">
        <f>INDEX(Stabilo!$F$9:$DA$48,MATCH($B$3,Stabilo!$D$9:$D$48,0),C42)</f>
        <v>#N/A</v>
      </c>
      <c r="H42" s="297" t="e">
        <f>INDEX(Stabilo!$F$9:$DA$48,MATCH($B$3,Stabilo!$D$9:$D$48,0),C42)</f>
        <v>#N/A</v>
      </c>
      <c r="I42" s="297" t="e">
        <f>INDEX(Stabilo!$F$9:$DA$48,MATCH($B$3,Stabilo!$D$9:$D$48,0),C42)</f>
        <v>#N/A</v>
      </c>
      <c r="J42" s="229" t="e">
        <f>INDEX(Stabilo!$F$9:$DA$48,MATCH($B$3,Stabilo!$D$9:$D$48,0),C42)</f>
        <v>#N/A</v>
      </c>
      <c r="K42" s="314" t="str">
        <f t="shared" si="2"/>
        <v/>
      </c>
      <c r="L42" s="314" t="str">
        <f>IF(ISERROR(IF(SUM(D42)&gt;999,"ABSENT",SUMIF($P$4:$P$57,P42,$D$4:$D$57))),"",IF(SUM(D42)&gt;999,"ABSENT",SUMIF($P$4:$P$57,P42,$D$4:$D$57)))</f>
        <v/>
      </c>
      <c r="M42" s="311" t="str">
        <f t="shared" si="3"/>
        <v/>
      </c>
      <c r="N42" s="396"/>
      <c r="O42" s="117">
        <f>IF(ISERROR(INDEX(Accueil!$M$27:$N$56,MATCH(VLOOKUP(C42,Accueil!$Q$27:$R$126,2),Accueil!$M$27:$M$56,0),2)),"",INDEX(Accueil!$M$27:$N$56,MATCH(VLOOKUP(C42,Accueil!$Q$27:$R$126,2),Accueil!$M$27:$M$56,0),2))</f>
        <v>5</v>
      </c>
      <c r="P42" s="117">
        <f>IF(ISERROR(INDEX(Accueil!$L$27:$M$56,MATCH(VLOOKUP(C42,Accueil!$Q$27:$R$126,2),Accueil!$M$27:$M$56,0),1)),"",INDEX(Accueil!$L$27:$M$56,MATCH(VLOOKUP(C42,Accueil!$Q$27:$R$126,2),Accueil!$M$27:$M$56,0),1))</f>
        <v>16</v>
      </c>
      <c r="Q42" s="224" t="e">
        <f>IF(J42=Accueil!$AA$26,1,0)</f>
        <v>#N/A</v>
      </c>
      <c r="R42" s="223" t="e">
        <f>IF(J42=Accueil!$AB$26,1,0)</f>
        <v>#N/A</v>
      </c>
      <c r="S42" s="223" t="e">
        <f>IF(J42=Accueil!$AC$26,1,0)</f>
        <v>#N/A</v>
      </c>
      <c r="T42" s="226" t="e">
        <f>IF(J42=Accueil!$AD$26,1,0)</f>
        <v>#N/A</v>
      </c>
      <c r="U42" s="226" t="e">
        <f>IF(J42=Accueil!$AE$26,1,0)</f>
        <v>#N/A</v>
      </c>
      <c r="V42" s="225" t="e">
        <f>IF(J42=Accueil!$AF$26,1,0)</f>
        <v>#N/A</v>
      </c>
    </row>
    <row r="43" spans="1:22" ht="15.75" customHeight="1" x14ac:dyDescent="0.25">
      <c r="A43" s="397" t="str">
        <f>IF(COMP6="","",COMP6)</f>
        <v>CP 6 : S’exprimer dans une langue correcte et adaptée, en respectant les codes de l’écrit</v>
      </c>
      <c r="B43" s="316" t="str">
        <f>IF(COMS17="","",COMS17)</f>
        <v>Utiliser un lexique pertinent</v>
      </c>
      <c r="C43" s="317">
        <f>IF('Synthèse classe'!C43="","",'Synthèse classe'!C43)</f>
        <v>44</v>
      </c>
      <c r="D43" s="318" t="e">
        <f t="shared" si="1"/>
        <v>#N/A</v>
      </c>
      <c r="E43" s="319" t="e">
        <f>INDEX(Stabilo!$F$9:$DA$48,MATCH($B$3,Stabilo!$D$9:$D$48,0),C43)</f>
        <v>#N/A</v>
      </c>
      <c r="F43" s="320" t="e">
        <f>INDEX(Stabilo!$F$9:$DA$48,MATCH($B$3,Stabilo!$D$9:$D$48,0),C43)</f>
        <v>#N/A</v>
      </c>
      <c r="G43" s="320" t="e">
        <f>INDEX(Stabilo!$F$9:$DA$48,MATCH($B$3,Stabilo!$D$9:$D$48,0),C43)</f>
        <v>#N/A</v>
      </c>
      <c r="H43" s="321" t="e">
        <f>INDEX(Stabilo!$F$9:$DA$48,MATCH($B$3,Stabilo!$D$9:$D$48,0),C43)</f>
        <v>#N/A</v>
      </c>
      <c r="I43" s="321" t="e">
        <f>INDEX(Stabilo!$F$9:$DA$48,MATCH($B$3,Stabilo!$D$9:$D$48,0),C43)</f>
        <v>#N/A</v>
      </c>
      <c r="J43" s="322" t="e">
        <f>INDEX(Stabilo!$F$9:$DA$48,MATCH($B$3,Stabilo!$D$9:$D$48,0),C43)</f>
        <v>#N/A</v>
      </c>
      <c r="K43" s="323" t="str">
        <f t="shared" si="2"/>
        <v/>
      </c>
      <c r="L43" s="323" t="str">
        <f>IF(ISERROR(IF(SUM(D43)&gt;999,"ABSENT",SUMIF($P$4:$P$57,P43,$D$4:$D$57))),"",IF(SUM(D43)&gt;999,"ABSENT",SUMIF($P$4:$P$57,P43,$D$4:$D$57)))</f>
        <v/>
      </c>
      <c r="M43" s="324" t="str">
        <f t="shared" si="3"/>
        <v/>
      </c>
      <c r="N43" s="398" t="str">
        <f>IF(ISERROR(IF(SUM(D43:D52)&gt;999,"ABSENT",IF(ISERROR(SUMIF($O$4:$O$57,O43,$Q$4:$Q$57)/SUMIF($O$4:$O$57,O43,$D$4:$D$57)),"",ROUND(SUMIF($O$4:$O$57,O43,$Q$4:$Q$57)/SUMIF($O$4:$O$57,O43,$D$4:$D$57),3)))),"",IF(SUM(D43:D52)&gt;999,"ABSENT",IF(ISERROR(SUMIF($O$4:$O$57,O43,$Q$4:$Q$57)/SUMIF($O$4:$O$57,O43,$D$4:$D$57)),"",ROUND(SUMIF($O$4:$O$57,O43,$Q$4:$Q$57)/SUMIF($O$4:$O$57,O43,$D$4:$D$57),3))))</f>
        <v/>
      </c>
      <c r="O43" s="117">
        <f>IF(ISERROR(INDEX(Accueil!$M$27:$N$56,MATCH(VLOOKUP(C43,Accueil!$Q$27:$R$126,2),Accueil!$M$27:$M$56,0),2)),"",INDEX(Accueil!$M$27:$N$56,MATCH(VLOOKUP(C43,Accueil!$Q$27:$R$126,2),Accueil!$M$27:$M$56,0),2))</f>
        <v>6</v>
      </c>
      <c r="P43" s="117">
        <f>IF(ISERROR(INDEX(Accueil!$L$27:$M$56,MATCH(VLOOKUP(C43,Accueil!$Q$27:$R$126,2),Accueil!$M$27:$M$56,0),1)),"",INDEX(Accueil!$L$27:$M$56,MATCH(VLOOKUP(C43,Accueil!$Q$27:$R$126,2),Accueil!$M$27:$M$56,0),1))</f>
        <v>17</v>
      </c>
      <c r="Q43" s="224" t="e">
        <f>IF(J43=Accueil!$AA$26,1,0)</f>
        <v>#N/A</v>
      </c>
      <c r="R43" s="223" t="e">
        <f>IF(J43=Accueil!$AB$26,1,0)</f>
        <v>#N/A</v>
      </c>
      <c r="S43" s="223" t="e">
        <f>IF(J43=Accueil!$AC$26,1,0)</f>
        <v>#N/A</v>
      </c>
      <c r="T43" s="226" t="e">
        <f>IF(J43=Accueil!$AD$26,1,0)</f>
        <v>#N/A</v>
      </c>
      <c r="U43" s="226" t="e">
        <f>IF(J43=Accueil!$AE$26,1,0)</f>
        <v>#N/A</v>
      </c>
      <c r="V43" s="225" t="e">
        <f>IF(J43=Accueil!$AF$26,1,0)</f>
        <v>#N/A</v>
      </c>
    </row>
    <row r="44" spans="1:22" ht="15.75" customHeight="1" x14ac:dyDescent="0.25">
      <c r="A44" s="389"/>
      <c r="B44" s="381" t="str">
        <f>IF(COMS18="","",COMS18)</f>
        <v>Adopter une graphie lisible et une mise en page pertinente</v>
      </c>
      <c r="C44" s="69">
        <f>IF('Synthèse classe'!C44="","",'Synthèse classe'!C44)</f>
        <v>32</v>
      </c>
      <c r="D44" s="231" t="e">
        <f t="shared" si="1"/>
        <v>#N/A</v>
      </c>
      <c r="E44" s="221" t="e">
        <f>INDEX(Stabilo!$F$9:$DA$48,MATCH($B$3,Stabilo!$D$9:$D$48,0),C44)</f>
        <v>#N/A</v>
      </c>
      <c r="F44" s="293" t="e">
        <f>INDEX(Stabilo!$F$9:$DA$48,MATCH($B$3,Stabilo!$D$9:$D$48,0),C44)</f>
        <v>#N/A</v>
      </c>
      <c r="G44" s="293" t="e">
        <f>INDEX(Stabilo!$F$9:$DA$48,MATCH($B$3,Stabilo!$D$9:$D$48,0),C44)</f>
        <v>#N/A</v>
      </c>
      <c r="H44" s="296" t="e">
        <f>INDEX(Stabilo!$F$9:$DA$48,MATCH($B$3,Stabilo!$D$9:$D$48,0),C44)</f>
        <v>#N/A</v>
      </c>
      <c r="I44" s="296" t="e">
        <f>INDEX(Stabilo!$F$9:$DA$48,MATCH($B$3,Stabilo!$D$9:$D$48,0),C44)</f>
        <v>#N/A</v>
      </c>
      <c r="J44" s="220" t="e">
        <f>INDEX(Stabilo!$F$9:$DA$48,MATCH($B$3,Stabilo!$D$9:$D$48,0),C44)</f>
        <v>#N/A</v>
      </c>
      <c r="K44" s="441" t="str">
        <f>IF(ISERROR(IF(SUM(D44:D46)&gt;999,"ABSENT",SUMIF($P$4:$P$57,P44,$Q$4:$Q$57))),"",IF(SUM(D44:D46)&gt;999,"ABSENT",SUMIF($P$4:$P$57,P44,$Q$4:$Q$57)))</f>
        <v/>
      </c>
      <c r="L44" s="441" t="str">
        <f>IF(ISERROR(IF(SUM(D44:D45)&gt;999,"ABSENT",SUMIF($P$4:$P$57,P44,$D$4:$D$57))),"",IF(SUM(D44:D45)&gt;999,"ABSENT",SUMIF($P$4:$P$57,P44,$D$4:$D$57)))</f>
        <v/>
      </c>
      <c r="M44" s="399" t="str">
        <f>IF(ISERROR(IF(SUM(D44:D46)&gt;999,"ABSENT",IF(ISERROR(SUMIF($P$4:$P$57,P44,$Q$4:$Q$57)/SUMIF($P$4:$P$57,P44,$D$4:$D$57)),"",ROUND(SUMIF($P$4:$P$57,P44,$Q$4:$Q$57)/SUMIF($P$4:$P$57,P44,$D$4:$D$57),3)))),"",IF(SUM(D44:D46)&gt;999,"ABSENT",IF(ISERROR(SUMIF($P$4:$P$57,P44,$Q$4:$Q$57)/SUMIF($P$4:$P$57,P44,$D$4:$D$57)),"",ROUND(SUMIF($P$4:$P$57,P44,$Q$4:$Q$57)/SUMIF($P$4:$P$57,P44,$D$4:$D$57),3))))</f>
        <v/>
      </c>
      <c r="N44" s="395"/>
      <c r="O44" s="117">
        <f>IF(ISERROR(INDEX(Accueil!$M$27:$N$56,MATCH(VLOOKUP(C44,Accueil!$Q$27:$R$126,2),Accueil!$M$27:$M$56,0),2)),"",INDEX(Accueil!$M$27:$N$56,MATCH(VLOOKUP(C44,Accueil!$Q$27:$R$126,2),Accueil!$M$27:$M$56,0),2))</f>
        <v>6</v>
      </c>
      <c r="P44" s="117">
        <f>IF(ISERROR(INDEX(Accueil!$L$27:$M$56,MATCH(VLOOKUP(C44,Accueil!$Q$27:$R$126,2),Accueil!$M$27:$M$56,0),1)),"",INDEX(Accueil!$L$27:$M$56,MATCH(VLOOKUP(C44,Accueil!$Q$27:$R$126,2),Accueil!$M$27:$M$56,0),1))</f>
        <v>18</v>
      </c>
      <c r="Q44" s="224" t="e">
        <f>IF(J44=Accueil!$AA$26,1,0)</f>
        <v>#N/A</v>
      </c>
      <c r="R44" s="223" t="e">
        <f>IF(J44=Accueil!$AB$26,1,0)</f>
        <v>#N/A</v>
      </c>
      <c r="S44" s="223" t="e">
        <f>IF(J44=Accueil!$AC$26,1,0)</f>
        <v>#N/A</v>
      </c>
      <c r="T44" s="226" t="e">
        <f>IF(J44=Accueil!$AD$26,1,0)</f>
        <v>#N/A</v>
      </c>
      <c r="U44" s="226" t="e">
        <f>IF(J44=Accueil!$AE$26,1,0)</f>
        <v>#N/A</v>
      </c>
      <c r="V44" s="225" t="e">
        <f>IF(J44=Accueil!$AF$26,1,0)</f>
        <v>#N/A</v>
      </c>
    </row>
    <row r="45" spans="1:22" ht="15.75" customHeight="1" x14ac:dyDescent="0.25">
      <c r="A45" s="389"/>
      <c r="B45" s="381"/>
      <c r="C45" s="69">
        <f>IF('Synthèse classe'!C45="","",'Synthèse classe'!C45)</f>
        <v>45</v>
      </c>
      <c r="D45" s="231" t="e">
        <f t="shared" si="1"/>
        <v>#N/A</v>
      </c>
      <c r="E45" s="221" t="e">
        <f>INDEX(Stabilo!$F$9:$DA$48,MATCH($B$3,Stabilo!$D$9:$D$48,0),C45)</f>
        <v>#N/A</v>
      </c>
      <c r="F45" s="293" t="e">
        <f>INDEX(Stabilo!$F$9:$DA$48,MATCH($B$3,Stabilo!$D$9:$D$48,0),C45)</f>
        <v>#N/A</v>
      </c>
      <c r="G45" s="293" t="e">
        <f>INDEX(Stabilo!$F$9:$DA$48,MATCH($B$3,Stabilo!$D$9:$D$48,0),C45)</f>
        <v>#N/A</v>
      </c>
      <c r="H45" s="296" t="e">
        <f>INDEX(Stabilo!$F$9:$DA$48,MATCH($B$3,Stabilo!$D$9:$D$48,0),C45)</f>
        <v>#N/A</v>
      </c>
      <c r="I45" s="296" t="e">
        <f>INDEX(Stabilo!$F$9:$DA$48,MATCH($B$3,Stabilo!$D$9:$D$48,0),C45)</f>
        <v>#N/A</v>
      </c>
      <c r="J45" s="220" t="e">
        <f>INDEX(Stabilo!$F$9:$DA$48,MATCH($B$3,Stabilo!$D$9:$D$48,0),C45)</f>
        <v>#N/A</v>
      </c>
      <c r="K45" s="403"/>
      <c r="L45" s="403"/>
      <c r="M45" s="400"/>
      <c r="N45" s="395"/>
      <c r="O45" s="117">
        <f>IF(ISERROR(INDEX(Accueil!$M$27:$N$56,MATCH(VLOOKUP(C45,Accueil!$Q$27:$R$126,2),Accueil!$M$27:$M$56,0),2)),"",INDEX(Accueil!$M$27:$N$56,MATCH(VLOOKUP(C45,Accueil!$Q$27:$R$126,2),Accueil!$M$27:$M$56,0),2))</f>
        <v>6</v>
      </c>
      <c r="P45" s="117">
        <f>IF(ISERROR(INDEX(Accueil!$L$27:$M$56,MATCH(VLOOKUP(C45,Accueil!$Q$27:$R$126,2),Accueil!$M$27:$M$56,0),1)),"",INDEX(Accueil!$L$27:$M$56,MATCH(VLOOKUP(C45,Accueil!$Q$27:$R$126,2),Accueil!$M$27:$M$56,0),1))</f>
        <v>18</v>
      </c>
      <c r="Q45" s="224" t="e">
        <f>IF(J45=Accueil!$AA$26,1,0)</f>
        <v>#N/A</v>
      </c>
      <c r="R45" s="223" t="e">
        <f>IF(J45=Accueil!$AB$26,1,0)</f>
        <v>#N/A</v>
      </c>
      <c r="S45" s="223" t="e">
        <f>IF(J45=Accueil!$AC$26,1,0)</f>
        <v>#N/A</v>
      </c>
      <c r="T45" s="226" t="e">
        <f>IF(J45=Accueil!$AD$26,1,0)</f>
        <v>#N/A</v>
      </c>
      <c r="U45" s="226" t="e">
        <f>IF(J45=Accueil!$AE$26,1,0)</f>
        <v>#N/A</v>
      </c>
      <c r="V45" s="225" t="e">
        <f>IF(J45=Accueil!$AF$26,1,0)</f>
        <v>#N/A</v>
      </c>
    </row>
    <row r="46" spans="1:22" ht="15.75" customHeight="1" x14ac:dyDescent="0.25">
      <c r="A46" s="389"/>
      <c r="B46" s="381"/>
      <c r="C46" s="69">
        <f>IF('Synthèse classe'!C46="","",'Synthèse classe'!C46)</f>
        <v>46</v>
      </c>
      <c r="D46" s="231" t="e">
        <f t="shared" si="1"/>
        <v>#N/A</v>
      </c>
      <c r="E46" s="221" t="e">
        <f>INDEX(Stabilo!$F$9:$DA$48,MATCH($B$3,Stabilo!$D$9:$D$48,0),C46)</f>
        <v>#N/A</v>
      </c>
      <c r="F46" s="293" t="e">
        <f>INDEX(Stabilo!$F$9:$DA$48,MATCH($B$3,Stabilo!$D$9:$D$48,0),C46)</f>
        <v>#N/A</v>
      </c>
      <c r="G46" s="293" t="e">
        <f>INDEX(Stabilo!$F$9:$DA$48,MATCH($B$3,Stabilo!$D$9:$D$48,0),C46)</f>
        <v>#N/A</v>
      </c>
      <c r="H46" s="296" t="e">
        <f>INDEX(Stabilo!$F$9:$DA$48,MATCH($B$3,Stabilo!$D$9:$D$48,0),C46)</f>
        <v>#N/A</v>
      </c>
      <c r="I46" s="296" t="e">
        <f>INDEX(Stabilo!$F$9:$DA$48,MATCH($B$3,Stabilo!$D$9:$D$48,0),C46)</f>
        <v>#N/A</v>
      </c>
      <c r="J46" s="220" t="e">
        <f>INDEX(Stabilo!$F$9:$DA$48,MATCH($B$3,Stabilo!$D$9:$D$48,0),C46)</f>
        <v>#N/A</v>
      </c>
      <c r="K46" s="403"/>
      <c r="L46" s="403"/>
      <c r="M46" s="400"/>
      <c r="N46" s="395"/>
      <c r="O46" s="117">
        <f>IF(ISERROR(INDEX(Accueil!$M$27:$N$56,MATCH(VLOOKUP(C46,Accueil!$Q$27:$R$126,2),Accueil!$M$27:$M$56,0),2)),"",INDEX(Accueil!$M$27:$N$56,MATCH(VLOOKUP(C46,Accueil!$Q$27:$R$126,2),Accueil!$M$27:$M$56,0),2))</f>
        <v>6</v>
      </c>
      <c r="P46" s="117">
        <f>IF(ISERROR(INDEX(Accueil!$L$27:$M$56,MATCH(VLOOKUP(C46,Accueil!$Q$27:$R$126,2),Accueil!$M$27:$M$56,0),1)),"",INDEX(Accueil!$L$27:$M$56,MATCH(VLOOKUP(C46,Accueil!$Q$27:$R$126,2),Accueil!$M$27:$M$56,0),1))</f>
        <v>18</v>
      </c>
      <c r="Q46" s="224" t="e">
        <f>IF(J46=Accueil!$AA$26,1,0)</f>
        <v>#N/A</v>
      </c>
      <c r="R46" s="223" t="e">
        <f>IF(J46=Accueil!$AB$26,1,0)</f>
        <v>#N/A</v>
      </c>
      <c r="S46" s="223" t="e">
        <f>IF(J46=Accueil!$AC$26,1,0)</f>
        <v>#N/A</v>
      </c>
      <c r="T46" s="226" t="e">
        <f>IF(J46=Accueil!$AD$26,1,0)</f>
        <v>#N/A</v>
      </c>
      <c r="U46" s="226" t="e">
        <f>IF(J46=Accueil!$AE$26,1,0)</f>
        <v>#N/A</v>
      </c>
      <c r="V46" s="225" t="e">
        <f>IF(J46=Accueil!$AF$26,1,0)</f>
        <v>#N/A</v>
      </c>
    </row>
    <row r="47" spans="1:22" ht="15.75" customHeight="1" x14ac:dyDescent="0.25">
      <c r="A47" s="389"/>
      <c r="B47" s="381" t="str">
        <f>IF(COMS19="","",COMS19)</f>
        <v>Utiliser à bon escient les principales règles grammaticales et orthographiques</v>
      </c>
      <c r="C47" s="69">
        <f>IF('Synthèse classe'!C47="","",'Synthèse classe'!C47)</f>
        <v>33</v>
      </c>
      <c r="D47" s="231" t="e">
        <f t="shared" si="1"/>
        <v>#N/A</v>
      </c>
      <c r="E47" s="221" t="e">
        <f>INDEX(Stabilo!$F$9:$DA$48,MATCH($B$3,Stabilo!$D$9:$D$48,0),C47)</f>
        <v>#N/A</v>
      </c>
      <c r="F47" s="293" t="e">
        <f>INDEX(Stabilo!$F$9:$DA$48,MATCH($B$3,Stabilo!$D$9:$D$48,0),C47)</f>
        <v>#N/A</v>
      </c>
      <c r="G47" s="293" t="e">
        <f>INDEX(Stabilo!$F$9:$DA$48,MATCH($B$3,Stabilo!$D$9:$D$48,0),C47)</f>
        <v>#N/A</v>
      </c>
      <c r="H47" s="296" t="e">
        <f>INDEX(Stabilo!$F$9:$DA$48,MATCH($B$3,Stabilo!$D$9:$D$48,0),C47)</f>
        <v>#N/A</v>
      </c>
      <c r="I47" s="296" t="e">
        <f>INDEX(Stabilo!$F$9:$DA$48,MATCH($B$3,Stabilo!$D$9:$D$48,0),C47)</f>
        <v>#N/A</v>
      </c>
      <c r="J47" s="220" t="e">
        <f>INDEX(Stabilo!$F$9:$DA$48,MATCH($B$3,Stabilo!$D$9:$D$48,0),C47)</f>
        <v>#N/A</v>
      </c>
      <c r="K47" s="403" t="str">
        <f>IF(ISERROR(IF(SUM(D47:D52)&gt;999,"ABSENT",SUMIF($P$4:$P$57,P47,$Q$4:$Q$57))),"",IF(SUM(D47:D52)&gt;999,"ABSENT",SUMIF($P$4:$P$57,P47,$Q$4:$Q$57)))</f>
        <v/>
      </c>
      <c r="L47" s="403" t="str">
        <f>IF(ISERROR(IF(SUM(D47:D52)&gt;999,"ABSENT",SUMIF($P$4:$P$57,P47,$D$4:$D$57))),"",IF(SUM(D47:D52)&gt;999,"ABSENT",SUMIF($P$4:$P$57,P47,$D$4:$D$57)))</f>
        <v/>
      </c>
      <c r="M47" s="400" t="str">
        <f>IF(ISERROR(IF(SUM(D47:D52)&gt;999,"ABSENT",IF(ISERROR(SUMIF($P$4:$P$57,P47,$Q$4:$Q$57)/SUMIF($P$4:$P$57,P47,$D$4:$D$57)),"",ROUND(SUMIF($P$4:$P$57,P47,$Q$4:$Q$57)/SUMIF($P$4:$P$57,P47,$D$4:$D$57),3)))),"",IF(SUM(D47:D52)&gt;999,"ABSENT",IF(ISERROR(SUMIF($P$4:$P$57,P47,$Q$4:$Q$57)/SUMIF($P$4:$P$57,P47,$D$4:$D$57)),"",ROUND(SUMIF($P$4:$P$57,P47,$Q$4:$Q$57)/SUMIF($P$4:$P$57,P47,$D$4:$D$57),3))))</f>
        <v/>
      </c>
      <c r="N47" s="395"/>
      <c r="O47" s="117">
        <f>IF(ISERROR(INDEX(Accueil!$M$27:$N$56,MATCH(VLOOKUP(C47,Accueil!$Q$27:$R$126,2),Accueil!$M$27:$M$56,0),2)),"",INDEX(Accueil!$M$27:$N$56,MATCH(VLOOKUP(C47,Accueil!$Q$27:$R$126,2),Accueil!$M$27:$M$56,0),2))</f>
        <v>6</v>
      </c>
      <c r="P47" s="117">
        <f>IF(ISERROR(INDEX(Accueil!$L$27:$M$56,MATCH(VLOOKUP(C47,Accueil!$Q$27:$R$126,2),Accueil!$M$27:$M$56,0),1)),"",INDEX(Accueil!$L$27:$M$56,MATCH(VLOOKUP(C47,Accueil!$Q$27:$R$126,2),Accueil!$M$27:$M$56,0),1))</f>
        <v>19</v>
      </c>
      <c r="Q47" s="224" t="e">
        <f>IF(J47=Accueil!$AA$26,1,0)</f>
        <v>#N/A</v>
      </c>
      <c r="R47" s="223" t="e">
        <f>IF(J47=Accueil!$AB$26,1,0)</f>
        <v>#N/A</v>
      </c>
      <c r="S47" s="223" t="e">
        <f>IF(J47=Accueil!$AC$26,1,0)</f>
        <v>#N/A</v>
      </c>
      <c r="T47" s="226" t="e">
        <f>IF(J47=Accueil!$AD$26,1,0)</f>
        <v>#N/A</v>
      </c>
      <c r="U47" s="226" t="e">
        <f>IF(J47=Accueil!$AE$26,1,0)</f>
        <v>#N/A</v>
      </c>
      <c r="V47" s="225" t="e">
        <f>IF(J47=Accueil!$AF$26,1,0)</f>
        <v>#N/A</v>
      </c>
    </row>
    <row r="48" spans="1:22" ht="15.75" customHeight="1" x14ac:dyDescent="0.25">
      <c r="A48" s="389"/>
      <c r="B48" s="381"/>
      <c r="C48" s="69">
        <f>IF('Synthèse classe'!C48="","",'Synthèse classe'!C48)</f>
        <v>34</v>
      </c>
      <c r="D48" s="231" t="e">
        <f t="shared" si="1"/>
        <v>#N/A</v>
      </c>
      <c r="E48" s="221" t="e">
        <f>INDEX(Stabilo!$F$9:$DA$48,MATCH($B$3,Stabilo!$D$9:$D$48,0),C48)</f>
        <v>#N/A</v>
      </c>
      <c r="F48" s="293" t="e">
        <f>INDEX(Stabilo!$F$9:$DA$48,MATCH($B$3,Stabilo!$D$9:$D$48,0),C48)</f>
        <v>#N/A</v>
      </c>
      <c r="G48" s="293" t="e">
        <f>INDEX(Stabilo!$F$9:$DA$48,MATCH($B$3,Stabilo!$D$9:$D$48,0),C48)</f>
        <v>#N/A</v>
      </c>
      <c r="H48" s="296" t="e">
        <f>INDEX(Stabilo!$F$9:$DA$48,MATCH($B$3,Stabilo!$D$9:$D$48,0),C48)</f>
        <v>#N/A</v>
      </c>
      <c r="I48" s="296" t="e">
        <f>INDEX(Stabilo!$F$9:$DA$48,MATCH($B$3,Stabilo!$D$9:$D$48,0),C48)</f>
        <v>#N/A</v>
      </c>
      <c r="J48" s="220" t="e">
        <f>INDEX(Stabilo!$F$9:$DA$48,MATCH($B$3,Stabilo!$D$9:$D$48,0),C48)</f>
        <v>#N/A</v>
      </c>
      <c r="K48" s="403"/>
      <c r="L48" s="403"/>
      <c r="M48" s="400"/>
      <c r="N48" s="395"/>
      <c r="O48" s="117">
        <f>IF(ISERROR(INDEX(Accueil!$M$27:$N$56,MATCH(VLOOKUP(C48,Accueil!$Q$27:$R$126,2),Accueil!$M$27:$M$56,0),2)),"",INDEX(Accueil!$M$27:$N$56,MATCH(VLOOKUP(C48,Accueil!$Q$27:$R$126,2),Accueil!$M$27:$M$56,0),2))</f>
        <v>6</v>
      </c>
      <c r="P48" s="117">
        <f>IF(ISERROR(INDEX(Accueil!$L$27:$M$56,MATCH(VLOOKUP(C48,Accueil!$Q$27:$R$126,2),Accueil!$M$27:$M$56,0),1)),"",INDEX(Accueil!$L$27:$M$56,MATCH(VLOOKUP(C48,Accueil!$Q$27:$R$126,2),Accueil!$M$27:$M$56,0),1))</f>
        <v>19</v>
      </c>
      <c r="Q48" s="224" t="e">
        <f>IF(J48=Accueil!$AA$26,1,0)</f>
        <v>#N/A</v>
      </c>
      <c r="R48" s="223" t="e">
        <f>IF(J48=Accueil!$AB$26,1,0)</f>
        <v>#N/A</v>
      </c>
      <c r="S48" s="223" t="e">
        <f>IF(J48=Accueil!$AC$26,1,0)</f>
        <v>#N/A</v>
      </c>
      <c r="T48" s="226" t="e">
        <f>IF(J48=Accueil!$AD$26,1,0)</f>
        <v>#N/A</v>
      </c>
      <c r="U48" s="226" t="e">
        <f>IF(J48=Accueil!$AE$26,1,0)</f>
        <v>#N/A</v>
      </c>
      <c r="V48" s="225" t="e">
        <f>IF(J48=Accueil!$AF$26,1,0)</f>
        <v>#N/A</v>
      </c>
    </row>
    <row r="49" spans="1:22" ht="15.75" customHeight="1" x14ac:dyDescent="0.25">
      <c r="A49" s="389"/>
      <c r="B49" s="381"/>
      <c r="C49" s="69">
        <f>IF('Synthèse classe'!C49="","",'Synthèse classe'!C49)</f>
        <v>35</v>
      </c>
      <c r="D49" s="231" t="e">
        <f t="shared" si="1"/>
        <v>#N/A</v>
      </c>
      <c r="E49" s="221" t="e">
        <f>INDEX(Stabilo!$F$9:$DA$48,MATCH($B$3,Stabilo!$D$9:$D$48,0),C49)</f>
        <v>#N/A</v>
      </c>
      <c r="F49" s="293" t="e">
        <f>INDEX(Stabilo!$F$9:$DA$48,MATCH($B$3,Stabilo!$D$9:$D$48,0),C49)</f>
        <v>#N/A</v>
      </c>
      <c r="G49" s="293" t="e">
        <f>INDEX(Stabilo!$F$9:$DA$48,MATCH($B$3,Stabilo!$D$9:$D$48,0),C49)</f>
        <v>#N/A</v>
      </c>
      <c r="H49" s="296" t="e">
        <f>INDEX(Stabilo!$F$9:$DA$48,MATCH($B$3,Stabilo!$D$9:$D$48,0),C49)</f>
        <v>#N/A</v>
      </c>
      <c r="I49" s="296" t="e">
        <f>INDEX(Stabilo!$F$9:$DA$48,MATCH($B$3,Stabilo!$D$9:$D$48,0),C49)</f>
        <v>#N/A</v>
      </c>
      <c r="J49" s="220" t="e">
        <f>INDEX(Stabilo!$F$9:$DA$48,MATCH($B$3,Stabilo!$D$9:$D$48,0),C49)</f>
        <v>#N/A</v>
      </c>
      <c r="K49" s="403"/>
      <c r="L49" s="403"/>
      <c r="M49" s="400"/>
      <c r="N49" s="395"/>
      <c r="O49" s="117">
        <f>IF(ISERROR(INDEX(Accueil!$M$27:$N$56,MATCH(VLOOKUP(C49,Accueil!$Q$27:$R$126,2),Accueil!$M$27:$M$56,0),2)),"",INDEX(Accueil!$M$27:$N$56,MATCH(VLOOKUP(C49,Accueil!$Q$27:$R$126,2),Accueil!$M$27:$M$56,0),2))</f>
        <v>6</v>
      </c>
      <c r="P49" s="117">
        <f>IF(ISERROR(INDEX(Accueil!$L$27:$M$56,MATCH(VLOOKUP(C49,Accueil!$Q$27:$R$126,2),Accueil!$M$27:$M$56,0),1)),"",INDEX(Accueil!$L$27:$M$56,MATCH(VLOOKUP(C49,Accueil!$Q$27:$R$126,2),Accueil!$M$27:$M$56,0),1))</f>
        <v>19</v>
      </c>
      <c r="Q49" s="224" t="e">
        <f>IF(J49=Accueil!$AA$26,1,0)</f>
        <v>#N/A</v>
      </c>
      <c r="R49" s="223" t="e">
        <f>IF(J49=Accueil!$AB$26,1,0)</f>
        <v>#N/A</v>
      </c>
      <c r="S49" s="223" t="e">
        <f>IF(J49=Accueil!$AC$26,1,0)</f>
        <v>#N/A</v>
      </c>
      <c r="T49" s="226" t="e">
        <f>IF(J49=Accueil!$AD$26,1,0)</f>
        <v>#N/A</v>
      </c>
      <c r="U49" s="226" t="e">
        <f>IF(J49=Accueil!$AE$26,1,0)</f>
        <v>#N/A</v>
      </c>
      <c r="V49" s="225" t="e">
        <f>IF(J49=Accueil!$AF$26,1,0)</f>
        <v>#N/A</v>
      </c>
    </row>
    <row r="50" spans="1:22" ht="15.75" customHeight="1" x14ac:dyDescent="0.25">
      <c r="A50" s="389"/>
      <c r="B50" s="381"/>
      <c r="C50" s="69">
        <f>IF('Synthèse classe'!C50="","",'Synthèse classe'!C50)</f>
        <v>47</v>
      </c>
      <c r="D50" s="231" t="e">
        <f t="shared" si="1"/>
        <v>#N/A</v>
      </c>
      <c r="E50" s="221" t="e">
        <f>INDEX(Stabilo!$F$9:$DA$48,MATCH($B$3,Stabilo!$D$9:$D$48,0),C50)</f>
        <v>#N/A</v>
      </c>
      <c r="F50" s="293" t="e">
        <f>INDEX(Stabilo!$F$9:$DA$48,MATCH($B$3,Stabilo!$D$9:$D$48,0),C50)</f>
        <v>#N/A</v>
      </c>
      <c r="G50" s="293" t="e">
        <f>INDEX(Stabilo!$F$9:$DA$48,MATCH($B$3,Stabilo!$D$9:$D$48,0),C50)</f>
        <v>#N/A</v>
      </c>
      <c r="H50" s="296" t="e">
        <f>INDEX(Stabilo!$F$9:$DA$48,MATCH($B$3,Stabilo!$D$9:$D$48,0),C50)</f>
        <v>#N/A</v>
      </c>
      <c r="I50" s="296" t="e">
        <f>INDEX(Stabilo!$F$9:$DA$48,MATCH($B$3,Stabilo!$D$9:$D$48,0),C50)</f>
        <v>#N/A</v>
      </c>
      <c r="J50" s="220" t="e">
        <f>INDEX(Stabilo!$F$9:$DA$48,MATCH($B$3,Stabilo!$D$9:$D$48,0),C50)</f>
        <v>#N/A</v>
      </c>
      <c r="K50" s="403"/>
      <c r="L50" s="403"/>
      <c r="M50" s="400"/>
      <c r="N50" s="395"/>
      <c r="O50" s="117">
        <f>IF(ISERROR(INDEX(Accueil!$M$27:$N$56,MATCH(VLOOKUP(C50,Accueil!$Q$27:$R$126,2),Accueil!$M$27:$M$56,0),2)),"",INDEX(Accueil!$M$27:$N$56,MATCH(VLOOKUP(C50,Accueil!$Q$27:$R$126,2),Accueil!$M$27:$M$56,0),2))</f>
        <v>6</v>
      </c>
      <c r="P50" s="117">
        <f>IF(ISERROR(INDEX(Accueil!$L$27:$M$56,MATCH(VLOOKUP(C50,Accueil!$Q$27:$R$126,2),Accueil!$M$27:$M$56,0),1)),"",INDEX(Accueil!$L$27:$M$56,MATCH(VLOOKUP(C50,Accueil!$Q$27:$R$126,2),Accueil!$M$27:$M$56,0),1))</f>
        <v>19</v>
      </c>
      <c r="Q50" s="224" t="e">
        <f>IF(J50=Accueil!$AA$26,1,0)</f>
        <v>#N/A</v>
      </c>
      <c r="R50" s="223" t="e">
        <f>IF(J50=Accueil!$AB$26,1,0)</f>
        <v>#N/A</v>
      </c>
      <c r="S50" s="223" t="e">
        <f>IF(J50=Accueil!$AC$26,1,0)</f>
        <v>#N/A</v>
      </c>
      <c r="T50" s="226" t="e">
        <f>IF(J50=Accueil!$AD$26,1,0)</f>
        <v>#N/A</v>
      </c>
      <c r="U50" s="226" t="e">
        <f>IF(J50=Accueil!$AE$26,1,0)</f>
        <v>#N/A</v>
      </c>
      <c r="V50" s="225" t="e">
        <f>IF(J50=Accueil!$AF$26,1,0)</f>
        <v>#N/A</v>
      </c>
    </row>
    <row r="51" spans="1:22" ht="15.75" customHeight="1" x14ac:dyDescent="0.25">
      <c r="A51" s="389"/>
      <c r="B51" s="381"/>
      <c r="C51" s="69">
        <f>IF('Synthèse classe'!C51="","",'Synthèse classe'!C51)</f>
        <v>48</v>
      </c>
      <c r="D51" s="231" t="e">
        <f t="shared" si="1"/>
        <v>#N/A</v>
      </c>
      <c r="E51" s="221" t="e">
        <f>INDEX(Stabilo!$F$9:$DA$48,MATCH($B$3,Stabilo!$D$9:$D$48,0),C51)</f>
        <v>#N/A</v>
      </c>
      <c r="F51" s="293" t="e">
        <f>INDEX(Stabilo!$F$9:$DA$48,MATCH($B$3,Stabilo!$D$9:$D$48,0),C51)</f>
        <v>#N/A</v>
      </c>
      <c r="G51" s="293" t="e">
        <f>INDEX(Stabilo!$F$9:$DA$48,MATCH($B$3,Stabilo!$D$9:$D$48,0),C51)</f>
        <v>#N/A</v>
      </c>
      <c r="H51" s="296" t="e">
        <f>INDEX(Stabilo!$F$9:$DA$48,MATCH($B$3,Stabilo!$D$9:$D$48,0),C51)</f>
        <v>#N/A</v>
      </c>
      <c r="I51" s="296" t="e">
        <f>INDEX(Stabilo!$F$9:$DA$48,MATCH($B$3,Stabilo!$D$9:$D$48,0),C51)</f>
        <v>#N/A</v>
      </c>
      <c r="J51" s="220" t="e">
        <f>INDEX(Stabilo!$F$9:$DA$48,MATCH($B$3,Stabilo!$D$9:$D$48,0),C51)</f>
        <v>#N/A</v>
      </c>
      <c r="K51" s="403"/>
      <c r="L51" s="403"/>
      <c r="M51" s="400"/>
      <c r="N51" s="395"/>
      <c r="O51" s="117">
        <f>IF(ISERROR(INDEX(Accueil!$M$27:$N$56,MATCH(VLOOKUP(C51,Accueil!$Q$27:$R$126,2),Accueil!$M$27:$M$56,0),2)),"",INDEX(Accueil!$M$27:$N$56,MATCH(VLOOKUP(C51,Accueil!$Q$27:$R$126,2),Accueil!$M$27:$M$56,0),2))</f>
        <v>6</v>
      </c>
      <c r="P51" s="117">
        <f>IF(ISERROR(INDEX(Accueil!$L$27:$M$56,MATCH(VLOOKUP(C51,Accueil!$Q$27:$R$126,2),Accueil!$M$27:$M$56,0),1)),"",INDEX(Accueil!$L$27:$M$56,MATCH(VLOOKUP(C51,Accueil!$Q$27:$R$126,2),Accueil!$M$27:$M$56,0),1))</f>
        <v>19</v>
      </c>
      <c r="Q51" s="224" t="e">
        <f>IF(J51=Accueil!$AA$26,1,0)</f>
        <v>#N/A</v>
      </c>
      <c r="R51" s="223" t="e">
        <f>IF(J51=Accueil!$AB$26,1,0)</f>
        <v>#N/A</v>
      </c>
      <c r="S51" s="223" t="e">
        <f>IF(J51=Accueil!$AC$26,1,0)</f>
        <v>#N/A</v>
      </c>
      <c r="T51" s="226" t="e">
        <f>IF(J51=Accueil!$AD$26,1,0)</f>
        <v>#N/A</v>
      </c>
      <c r="U51" s="226" t="e">
        <f>IF(J51=Accueil!$AE$26,1,0)</f>
        <v>#N/A</v>
      </c>
      <c r="V51" s="225" t="e">
        <f>IF(J51=Accueil!$AF$26,1,0)</f>
        <v>#N/A</v>
      </c>
    </row>
    <row r="52" spans="1:22" ht="15.75" customHeight="1" thickBot="1" x14ac:dyDescent="0.3">
      <c r="A52" s="390"/>
      <c r="B52" s="386"/>
      <c r="C52" s="78">
        <f>IF('Synthèse classe'!C52="","",'Synthèse classe'!C52)</f>
        <v>49</v>
      </c>
      <c r="D52" s="232" t="e">
        <f t="shared" si="1"/>
        <v>#N/A</v>
      </c>
      <c r="E52" s="228" t="e">
        <f>INDEX(Stabilo!$F$9:$DA$48,MATCH($B$3,Stabilo!$D$9:$D$48,0),C52)</f>
        <v>#N/A</v>
      </c>
      <c r="F52" s="294" t="e">
        <f>INDEX(Stabilo!$F$9:$DA$48,MATCH($B$3,Stabilo!$D$9:$D$48,0),C52)</f>
        <v>#N/A</v>
      </c>
      <c r="G52" s="294" t="e">
        <f>INDEX(Stabilo!$F$9:$DA$48,MATCH($B$3,Stabilo!$D$9:$D$48,0),C52)</f>
        <v>#N/A</v>
      </c>
      <c r="H52" s="297" t="e">
        <f>INDEX(Stabilo!$F$9:$DA$48,MATCH($B$3,Stabilo!$D$9:$D$48,0),C52)</f>
        <v>#N/A</v>
      </c>
      <c r="I52" s="297" t="e">
        <f>INDEX(Stabilo!$F$9:$DA$48,MATCH($B$3,Stabilo!$D$9:$D$48,0),C52)</f>
        <v>#N/A</v>
      </c>
      <c r="J52" s="229" t="e">
        <f>INDEX(Stabilo!$F$9:$DA$48,MATCH($B$3,Stabilo!$D$9:$D$48,0),C52)</f>
        <v>#N/A</v>
      </c>
      <c r="K52" s="404"/>
      <c r="L52" s="404"/>
      <c r="M52" s="401"/>
      <c r="N52" s="396"/>
      <c r="O52" s="117">
        <f>IF(ISERROR(INDEX(Accueil!$M$27:$N$56,MATCH(VLOOKUP(C52,Accueil!$Q$27:$R$126,2),Accueil!$M$27:$M$56,0),2)),"",INDEX(Accueil!$M$27:$N$56,MATCH(VLOOKUP(C52,Accueil!$Q$27:$R$126,2),Accueil!$M$27:$M$56,0),2))</f>
        <v>6</v>
      </c>
      <c r="P52" s="117">
        <f>IF(ISERROR(INDEX(Accueil!$L$27:$M$56,MATCH(VLOOKUP(C52,Accueil!$Q$27:$R$126,2),Accueil!$M$27:$M$56,0),1)),"",INDEX(Accueil!$L$27:$M$56,MATCH(VLOOKUP(C52,Accueil!$Q$27:$R$126,2),Accueil!$M$27:$M$56,0),1))</f>
        <v>19</v>
      </c>
      <c r="Q52" s="224" t="e">
        <f>IF(J52=Accueil!$AA$26,1,0)</f>
        <v>#N/A</v>
      </c>
      <c r="R52" s="223" t="e">
        <f>IF(J52=Accueil!$AB$26,1,0)</f>
        <v>#N/A</v>
      </c>
      <c r="S52" s="223" t="e">
        <f>IF(J52=Accueil!$AC$26,1,0)</f>
        <v>#N/A</v>
      </c>
      <c r="T52" s="226" t="e">
        <f>IF(J52=Accueil!$AD$26,1,0)</f>
        <v>#N/A</v>
      </c>
      <c r="U52" s="226" t="e">
        <f>IF(J52=Accueil!$AE$26,1,0)</f>
        <v>#N/A</v>
      </c>
      <c r="V52" s="225" t="e">
        <f>IF(J52=Accueil!$AF$26,1,0)</f>
        <v>#N/A</v>
      </c>
    </row>
    <row r="53" spans="1:22" ht="15.75" customHeight="1" x14ac:dyDescent="0.25">
      <c r="A53" s="388" t="str">
        <f>IF(COMP7="","",COMP7)</f>
        <v>CP 7 : Préparer ses écrits, les reprendre pour les améliorer</v>
      </c>
      <c r="B53" s="383" t="str">
        <f>IF(COMS20="","",COMS20)</f>
        <v>Réviser : Préciser pour son lecteur ses intentions et sa pensée</v>
      </c>
      <c r="C53" s="61">
        <f>IF('Synthèse classe'!C53="","",'Synthèse classe'!C53)</f>
        <v>50</v>
      </c>
      <c r="D53" s="230" t="e">
        <f t="shared" si="1"/>
        <v>#N/A</v>
      </c>
      <c r="E53" s="227" t="e">
        <f>INDEX(Stabilo!$F$9:$DA$48,MATCH($B$3,Stabilo!$D$9:$D$48,0),C53)</f>
        <v>#N/A</v>
      </c>
      <c r="F53" s="292" t="e">
        <f>INDEX(Stabilo!$F$9:$DA$48,MATCH($B$3,Stabilo!$D$9:$D$48,0),C53)</f>
        <v>#N/A</v>
      </c>
      <c r="G53" s="292" t="e">
        <f>INDEX(Stabilo!$F$9:$DA$48,MATCH($B$3,Stabilo!$D$9:$D$48,0),C53)</f>
        <v>#N/A</v>
      </c>
      <c r="H53" s="295" t="e">
        <f>INDEX(Stabilo!$F$9:$DA$48,MATCH($B$3,Stabilo!$D$9:$D$48,0),C53)</f>
        <v>#N/A</v>
      </c>
      <c r="I53" s="295" t="e">
        <f>INDEX(Stabilo!$F$9:$DA$48,MATCH($B$3,Stabilo!$D$9:$D$48,0),C53)</f>
        <v>#N/A</v>
      </c>
      <c r="J53" s="219" t="e">
        <f>INDEX(Stabilo!$F$9:$DA$48,MATCH($B$3,Stabilo!$D$9:$D$48,0),C53)</f>
        <v>#N/A</v>
      </c>
      <c r="K53" s="402" t="str">
        <f>IF(ISERROR(IF(SUM(D53:D55)&gt;999,"ABSENT",SUMIF($P$4:$P$57,P53,$Q$4:$Q$57))),"",IF(SUM(D53:D55)&gt;999,"ABSENT",SUMIF($P$4:$P$57,P53,$Q$4:$Q$57)))</f>
        <v/>
      </c>
      <c r="L53" s="402" t="str">
        <f>IF(ISERROR(IF(SUM(D53:D55)&gt;999,"ABSENT",SUMIF($P$4:$P$57,P53,$D$4:$D$57))),"",IF(SUM(D53:D55)&gt;999,"ABSENT",SUMIF($P$4:$P$57,P53,$D$4:$D$57)))</f>
        <v/>
      </c>
      <c r="M53" s="405" t="str">
        <f>IF(ISERROR(IF(SUM(D53:D55)&gt;999,"ABSENT",IF(ISERROR(SUMIF($P$4:$P$57,P53,$Q$4:$Q$57)/SUMIF($P$4:$P$57,P53,$D$4:$D$57)),"",ROUND(SUMIF($P$4:$P$57,P53,$Q$4:$Q$57)/SUMIF($P$4:$P$57,P53,$D$4:$D$57),3)))),"",IF(SUM(D53:D55)&gt;999,"ABSENT",IF(ISERROR(SUMIF($P$4:$P$57,P53,$Q$4:$Q$57)/SUMIF($P$4:$P$57,P53,$D$4:$D$57)),"",ROUND(SUMIF($P$4:$P$57,P53,$Q$4:$Q$57)/SUMIF($P$4:$P$57,P53,$D$4:$D$57),3))))</f>
        <v/>
      </c>
      <c r="N53" s="406" t="str">
        <f>IF(ISERROR(IF(SUM(D53:D57)&gt;999,"ABSENT",IF(ISERROR(SUMIF($O$4:$O$57,O53,$Q$4:$Q$57)/SUMIF($O$4:$O$57,O53,$D$4:$D$57)),"",ROUND(SUMIF($O$4:$O$57,O53,$Q$4:$Q$57)/SUMIF($O$4:$O$57,O53,$D$4:$D$57),3)))),"",IF(SUM(D53:D57)&gt;999,"ABSENT",IF(ISERROR(SUMIF($O$4:$O$57,O53,$Q$4:$Q$57)/SUMIF($O$4:$O$57,O53,$D$4:$D$57)),"",ROUND(SUMIF($O$4:$O$57,O53,$Q$4:$Q$57)/SUMIF($O$4:$O$57,O53,$D$4:$D$57),3))))</f>
        <v/>
      </c>
      <c r="O53" s="117">
        <f>IF(ISERROR(INDEX(Accueil!$M$27:$N$56,MATCH(VLOOKUP(C53,Accueil!$Q$27:$R$126,2),Accueil!$M$27:$M$56,0),2)),"",INDEX(Accueil!$M$27:$N$56,MATCH(VLOOKUP(C53,Accueil!$Q$27:$R$126,2),Accueil!$M$27:$M$56,0),2))</f>
        <v>7</v>
      </c>
      <c r="P53" s="117">
        <f>IF(ISERROR(INDEX(Accueil!$L$27:$M$56,MATCH(VLOOKUP(C53,Accueil!$Q$27:$R$126,2),Accueil!$M$27:$M$56,0),1)),"",INDEX(Accueil!$L$27:$M$56,MATCH(VLOOKUP(C53,Accueil!$Q$27:$R$126,2),Accueil!$M$27:$M$56,0),1))</f>
        <v>20</v>
      </c>
      <c r="Q53" s="224" t="e">
        <f>IF(J53=Accueil!$AA$26,1,0)</f>
        <v>#N/A</v>
      </c>
      <c r="R53" s="223" t="e">
        <f>IF(J53=Accueil!$AB$26,1,0)</f>
        <v>#N/A</v>
      </c>
      <c r="S53" s="223" t="e">
        <f>IF(J53=Accueil!$AC$26,1,0)</f>
        <v>#N/A</v>
      </c>
      <c r="T53" s="226" t="e">
        <f>IF(J53=Accueil!$AD$26,1,0)</f>
        <v>#N/A</v>
      </c>
      <c r="U53" s="226" t="e">
        <f>IF(J53=Accueil!$AE$26,1,0)</f>
        <v>#N/A</v>
      </c>
      <c r="V53" s="225" t="e">
        <f>IF(J53=Accueil!$AF$26,1,0)</f>
        <v>#N/A</v>
      </c>
    </row>
    <row r="54" spans="1:22" ht="15.75" customHeight="1" x14ac:dyDescent="0.25">
      <c r="A54" s="389"/>
      <c r="B54" s="381"/>
      <c r="C54" s="69">
        <f>IF('Synthèse classe'!C54="","",'Synthèse classe'!C54)</f>
        <v>51</v>
      </c>
      <c r="D54" s="231" t="e">
        <f t="shared" si="1"/>
        <v>#N/A</v>
      </c>
      <c r="E54" s="221" t="e">
        <f>INDEX(Stabilo!$F$9:$DA$48,MATCH($B$3,Stabilo!$D$9:$D$48,0),C54)</f>
        <v>#N/A</v>
      </c>
      <c r="F54" s="293" t="e">
        <f>INDEX(Stabilo!$F$9:$DA$48,MATCH($B$3,Stabilo!$D$9:$D$48,0),C54)</f>
        <v>#N/A</v>
      </c>
      <c r="G54" s="293" t="e">
        <f>INDEX(Stabilo!$F$9:$DA$48,MATCH($B$3,Stabilo!$D$9:$D$48,0),C54)</f>
        <v>#N/A</v>
      </c>
      <c r="H54" s="296" t="e">
        <f>INDEX(Stabilo!$F$9:$DA$48,MATCH($B$3,Stabilo!$D$9:$D$48,0),C54)</f>
        <v>#N/A</v>
      </c>
      <c r="I54" s="296" t="e">
        <f>INDEX(Stabilo!$F$9:$DA$48,MATCH($B$3,Stabilo!$D$9:$D$48,0),C54)</f>
        <v>#N/A</v>
      </c>
      <c r="J54" s="220" t="e">
        <f>INDEX(Stabilo!$F$9:$DA$48,MATCH($B$3,Stabilo!$D$9:$D$48,0),C54)</f>
        <v>#N/A</v>
      </c>
      <c r="K54" s="403"/>
      <c r="L54" s="403"/>
      <c r="M54" s="400"/>
      <c r="N54" s="407"/>
      <c r="O54" s="117">
        <f>IF(ISERROR(INDEX(Accueil!$M$27:$N$56,MATCH(VLOOKUP(C54,Accueil!$Q$27:$R$126,2),Accueil!$M$27:$M$56,0),2)),"",INDEX(Accueil!$M$27:$N$56,MATCH(VLOOKUP(C54,Accueil!$Q$27:$R$126,2),Accueil!$M$27:$M$56,0),2))</f>
        <v>7</v>
      </c>
      <c r="P54" s="117">
        <f>IF(ISERROR(INDEX(Accueil!$L$27:$M$56,MATCH(VLOOKUP(C54,Accueil!$Q$27:$R$126,2),Accueil!$M$27:$M$56,0),1)),"",INDEX(Accueil!$L$27:$M$56,MATCH(VLOOKUP(C54,Accueil!$Q$27:$R$126,2),Accueil!$M$27:$M$56,0),1))</f>
        <v>20</v>
      </c>
      <c r="Q54" s="224" t="e">
        <f>IF(J54=Accueil!$AA$26,1,0)</f>
        <v>#N/A</v>
      </c>
      <c r="R54" s="223" t="e">
        <f>IF(J54=Accueil!$AB$26,1,0)</f>
        <v>#N/A</v>
      </c>
      <c r="S54" s="223" t="e">
        <f>IF(J54=Accueil!$AC$26,1,0)</f>
        <v>#N/A</v>
      </c>
      <c r="T54" s="226" t="e">
        <f>IF(J54=Accueil!$AD$26,1,0)</f>
        <v>#N/A</v>
      </c>
      <c r="U54" s="226" t="e">
        <f>IF(J54=Accueil!$AE$26,1,0)</f>
        <v>#N/A</v>
      </c>
      <c r="V54" s="225" t="e">
        <f>IF(J54=Accueil!$AF$26,1,0)</f>
        <v>#N/A</v>
      </c>
    </row>
    <row r="55" spans="1:22" ht="15.75" customHeight="1" x14ac:dyDescent="0.25">
      <c r="A55" s="389"/>
      <c r="B55" s="381"/>
      <c r="C55" s="69">
        <f>IF('Synthèse classe'!C55="","",'Synthèse classe'!C55)</f>
        <v>52</v>
      </c>
      <c r="D55" s="231" t="e">
        <f t="shared" si="1"/>
        <v>#N/A</v>
      </c>
      <c r="E55" s="221" t="e">
        <f>INDEX(Stabilo!$F$9:$DA$48,MATCH($B$3,Stabilo!$D$9:$D$48,0),C55)</f>
        <v>#N/A</v>
      </c>
      <c r="F55" s="293" t="e">
        <f>INDEX(Stabilo!$F$9:$DA$48,MATCH($B$3,Stabilo!$D$9:$D$48,0),C55)</f>
        <v>#N/A</v>
      </c>
      <c r="G55" s="293" t="e">
        <f>INDEX(Stabilo!$F$9:$DA$48,MATCH($B$3,Stabilo!$D$9:$D$48,0),C55)</f>
        <v>#N/A</v>
      </c>
      <c r="H55" s="296" t="e">
        <f>INDEX(Stabilo!$F$9:$DA$48,MATCH($B$3,Stabilo!$D$9:$D$48,0),C55)</f>
        <v>#N/A</v>
      </c>
      <c r="I55" s="296" t="e">
        <f>INDEX(Stabilo!$F$9:$DA$48,MATCH($B$3,Stabilo!$D$9:$D$48,0),C55)</f>
        <v>#N/A</v>
      </c>
      <c r="J55" s="220" t="e">
        <f>INDEX(Stabilo!$F$9:$DA$48,MATCH($B$3,Stabilo!$D$9:$D$48,0),C55)</f>
        <v>#N/A</v>
      </c>
      <c r="K55" s="403"/>
      <c r="L55" s="403"/>
      <c r="M55" s="400"/>
      <c r="N55" s="407"/>
      <c r="O55" s="117">
        <f>IF(ISERROR(INDEX(Accueil!$M$27:$N$56,MATCH(VLOOKUP(C55,Accueil!$Q$27:$R$126,2),Accueil!$M$27:$M$56,0),2)),"",INDEX(Accueil!$M$27:$N$56,MATCH(VLOOKUP(C55,Accueil!$Q$27:$R$126,2),Accueil!$M$27:$M$56,0),2))</f>
        <v>7</v>
      </c>
      <c r="P55" s="117">
        <f>IF(ISERROR(INDEX(Accueil!$L$27:$M$56,MATCH(VLOOKUP(C55,Accueil!$Q$27:$R$126,2),Accueil!$M$27:$M$56,0),1)),"",INDEX(Accueil!$L$27:$M$56,MATCH(VLOOKUP(C55,Accueil!$Q$27:$R$126,2),Accueil!$M$27:$M$56,0),1))</f>
        <v>20</v>
      </c>
      <c r="Q55" s="224" t="e">
        <f>IF(J55=Accueil!$AA$26,1,0)</f>
        <v>#N/A</v>
      </c>
      <c r="R55" s="223" t="e">
        <f>IF(J55=Accueil!$AB$26,1,0)</f>
        <v>#N/A</v>
      </c>
      <c r="S55" s="223" t="e">
        <f>IF(J55=Accueil!$AC$26,1,0)</f>
        <v>#N/A</v>
      </c>
      <c r="T55" s="226" t="e">
        <f>IF(J55=Accueil!$AD$26,1,0)</f>
        <v>#N/A</v>
      </c>
      <c r="U55" s="226" t="e">
        <f>IF(J55=Accueil!$AE$26,1,0)</f>
        <v>#N/A</v>
      </c>
      <c r="V55" s="225" t="e">
        <f>IF(J55=Accueil!$AF$26,1,0)</f>
        <v>#N/A</v>
      </c>
    </row>
    <row r="56" spans="1:22" ht="15.75" customHeight="1" x14ac:dyDescent="0.25">
      <c r="A56" s="389"/>
      <c r="B56" s="381" t="str">
        <f>IF(COMS21="","",COMS21)</f>
        <v>Corriger son texte</v>
      </c>
      <c r="C56" s="69">
        <f>IF('Synthèse classe'!C56="","",'Synthèse classe'!C56)</f>
        <v>53</v>
      </c>
      <c r="D56" s="231" t="e">
        <f t="shared" si="1"/>
        <v>#N/A</v>
      </c>
      <c r="E56" s="221" t="e">
        <f>INDEX(Stabilo!$F$9:$DA$48,MATCH($B$3,Stabilo!$D$9:$D$48,0),C56)</f>
        <v>#N/A</v>
      </c>
      <c r="F56" s="293" t="e">
        <f>INDEX(Stabilo!$F$9:$DA$48,MATCH($B$3,Stabilo!$D$9:$D$48,0),C56)</f>
        <v>#N/A</v>
      </c>
      <c r="G56" s="293" t="e">
        <f>INDEX(Stabilo!$F$9:$DA$48,MATCH($B$3,Stabilo!$D$9:$D$48,0),C56)</f>
        <v>#N/A</v>
      </c>
      <c r="H56" s="296" t="e">
        <f>INDEX(Stabilo!$F$9:$DA$48,MATCH($B$3,Stabilo!$D$9:$D$48,0),C56)</f>
        <v>#N/A</v>
      </c>
      <c r="I56" s="296" t="e">
        <f>INDEX(Stabilo!$F$9:$DA$48,MATCH($B$3,Stabilo!$D$9:$D$48,0),C56)</f>
        <v>#N/A</v>
      </c>
      <c r="J56" s="220" t="e">
        <f>INDEX(Stabilo!$F$9:$DA$48,MATCH($B$3,Stabilo!$D$9:$D$48,0),C56)</f>
        <v>#N/A</v>
      </c>
      <c r="K56" s="403" t="str">
        <f>IF(ISERROR(IF(SUM(D56:D57)&gt;999,"ABSENT",SUMIF($P$4:$P$57,P56,$Q$4:$Q$57))),"",IF(SUM(D56:D57)&gt;999,"ABSENT",SUMIF($P$4:$P$57,P56,$Q$4:$Q$57)))</f>
        <v/>
      </c>
      <c r="L56" s="403" t="str">
        <f>IF(ISERROR(IF(SUM(D56:D57)&gt;999,"ABSENT",SUMIF($P$4:$P$57,P56,$D$4:$D$57))),"",IF(SUM(D56:D57)&gt;999,"ABSENT",SUMIF($P$4:$P$57,P56,$D$4:$D$57)))</f>
        <v/>
      </c>
      <c r="M56" s="400" t="str">
        <f>IF(ISERROR(IF(SUM(D56:D57)&gt;999,"ABSENT",IF(ISERROR(SUMIF($P$4:$P$57,P56,$Q$4:$Q$57)/SUMIF($P$4:$P$57,P56,$D$4:$D$57)),"",ROUND(SUMIF($P$4:$P$57,P56,$Q$4:$Q$57)/SUMIF($P$4:$P$57,P56,$D$4:$D$57),3)))),"",IF(SUM(D56:D57)&gt;999,"ABSENT",IF(ISERROR(SUMIF($P$4:$P$57,P56,$Q$4:$Q$57)/SUMIF($P$4:$P$57,P56,$D$4:$D$57)),"",ROUND(SUMIF($P$4:$P$57,P56,$Q$4:$Q$57)/SUMIF($P$4:$P$57,P56,$D$4:$D$57),3))))</f>
        <v/>
      </c>
      <c r="N56" s="407"/>
      <c r="O56" s="117">
        <f>IF(ISERROR(INDEX(Accueil!$M$27:$N$56,MATCH(VLOOKUP(C56,Accueil!$Q$27:$R$126,2),Accueil!$M$27:$M$56,0),2)),"",INDEX(Accueil!$M$27:$N$56,MATCH(VLOOKUP(C56,Accueil!$Q$27:$R$126,2),Accueil!$M$27:$M$56,0),2))</f>
        <v>7</v>
      </c>
      <c r="P56" s="117">
        <f>IF(ISERROR(INDEX(Accueil!$L$27:$M$56,MATCH(VLOOKUP(C56,Accueil!$Q$27:$R$126,2),Accueil!$M$27:$M$56,0),1)),"",INDEX(Accueil!$L$27:$M$56,MATCH(VLOOKUP(C56,Accueil!$Q$27:$R$126,2),Accueil!$M$27:$M$56,0),1))</f>
        <v>21</v>
      </c>
      <c r="Q56" s="224" t="e">
        <f>IF(J56=Accueil!$AA$26,1,0)</f>
        <v>#N/A</v>
      </c>
      <c r="R56" s="223" t="e">
        <f>IF(J56=Accueil!$AB$26,1,0)</f>
        <v>#N/A</v>
      </c>
      <c r="S56" s="223" t="e">
        <f>IF(J56=Accueil!$AC$26,1,0)</f>
        <v>#N/A</v>
      </c>
      <c r="T56" s="226" t="e">
        <f>IF(J56=Accueil!$AD$26,1,0)</f>
        <v>#N/A</v>
      </c>
      <c r="U56" s="226" t="e">
        <f>IF(J56=Accueil!$AE$26,1,0)</f>
        <v>#N/A</v>
      </c>
      <c r="V56" s="225" t="e">
        <f>IF(J56=Accueil!$AF$26,1,0)</f>
        <v>#N/A</v>
      </c>
    </row>
    <row r="57" spans="1:22" ht="15.75" customHeight="1" thickBot="1" x14ac:dyDescent="0.3">
      <c r="A57" s="390"/>
      <c r="B57" s="386"/>
      <c r="C57" s="78">
        <f>IF('Synthèse classe'!C57="","",'Synthèse classe'!C57)</f>
        <v>54</v>
      </c>
      <c r="D57" s="232" t="e">
        <f t="shared" si="1"/>
        <v>#N/A</v>
      </c>
      <c r="E57" s="228" t="e">
        <f>INDEX(Stabilo!$F$9:$DA$48,MATCH($B$3,Stabilo!$D$9:$D$48,0),C57)</f>
        <v>#N/A</v>
      </c>
      <c r="F57" s="294" t="e">
        <f>INDEX(Stabilo!$F$9:$DA$48,MATCH($B$3,Stabilo!$D$9:$D$48,0),C57)</f>
        <v>#N/A</v>
      </c>
      <c r="G57" s="294" t="e">
        <f>INDEX(Stabilo!$F$9:$DA$48,MATCH($B$3,Stabilo!$D$9:$D$48,0),C57)</f>
        <v>#N/A</v>
      </c>
      <c r="H57" s="297" t="e">
        <f>INDEX(Stabilo!$F$9:$DA$48,MATCH($B$3,Stabilo!$D$9:$D$48,0),C57)</f>
        <v>#N/A</v>
      </c>
      <c r="I57" s="297" t="e">
        <f>INDEX(Stabilo!$F$9:$DA$48,MATCH($B$3,Stabilo!$D$9:$D$48,0),C57)</f>
        <v>#N/A</v>
      </c>
      <c r="J57" s="229" t="e">
        <f>INDEX(Stabilo!$F$9:$DA$48,MATCH($B$3,Stabilo!$D$9:$D$48,0),C57)</f>
        <v>#N/A</v>
      </c>
      <c r="K57" s="404"/>
      <c r="L57" s="404"/>
      <c r="M57" s="401"/>
      <c r="N57" s="408"/>
      <c r="O57" s="117">
        <f>IF(ISERROR(INDEX(Accueil!$M$27:$N$56,MATCH(VLOOKUP(C57,Accueil!$Q$27:$R$126,2),Accueil!$M$27:$M$56,0),2)),"",INDEX(Accueil!$M$27:$N$56,MATCH(VLOOKUP(C57,Accueil!$Q$27:$R$126,2),Accueil!$M$27:$M$56,0),2))</f>
        <v>7</v>
      </c>
      <c r="P57" s="117">
        <f>IF(ISERROR(INDEX(Accueil!$L$27:$M$56,MATCH(VLOOKUP(C57,Accueil!$Q$27:$R$126,2),Accueil!$M$27:$M$56,0),1)),"",INDEX(Accueil!$L$27:$M$56,MATCH(VLOOKUP(C57,Accueil!$Q$27:$R$126,2),Accueil!$M$27:$M$56,0),1))</f>
        <v>21</v>
      </c>
      <c r="Q57" s="224" t="e">
        <f>IF(J57=Accueil!$AA$26,1,0)</f>
        <v>#N/A</v>
      </c>
      <c r="R57" s="223" t="e">
        <f>IF(J57=Accueil!$AB$26,1,0)</f>
        <v>#N/A</v>
      </c>
      <c r="S57" s="223" t="e">
        <f>IF(J57=Accueil!$AC$26,1,0)</f>
        <v>#N/A</v>
      </c>
      <c r="T57" s="226" t="e">
        <f>IF(J57=Accueil!$AD$26,1,0)</f>
        <v>#N/A</v>
      </c>
      <c r="U57" s="226" t="e">
        <f>IF(J57=Accueil!$AE$26,1,0)</f>
        <v>#N/A</v>
      </c>
      <c r="V57" s="225" t="e">
        <f>IF(J57=Accueil!$AF$26,1,0)</f>
        <v>#N/A</v>
      </c>
    </row>
    <row r="58" spans="1:22" ht="36" customHeight="1" x14ac:dyDescent="0.25">
      <c r="B58" s="87"/>
      <c r="C58" s="88"/>
      <c r="D58" s="233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1:22" ht="21.75" customHeight="1" x14ac:dyDescent="0.25">
      <c r="A59" s="385" t="str">
        <f>IF(Accueil!A2="","",Accueil!A2)</f>
        <v>Évaluations français 5e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</row>
    <row r="61" spans="1:22" ht="15" customHeight="1" x14ac:dyDescent="0.25">
      <c r="B61" s="347" t="str">
        <f>IF(A4="","",COMP1)</f>
        <v>CP 1 : Comprendre un texte dans son ensemble</v>
      </c>
      <c r="C61" s="348"/>
      <c r="D61" s="348"/>
      <c r="E61" s="348"/>
      <c r="F61" s="348"/>
      <c r="G61" s="348"/>
      <c r="H61" s="348"/>
      <c r="I61" s="348"/>
      <c r="J61" s="349"/>
      <c r="K61" s="235" t="str">
        <f>IF(N4="","",N4)</f>
        <v/>
      </c>
    </row>
    <row r="62" spans="1:22" ht="15" customHeight="1" x14ac:dyDescent="0.25">
      <c r="B62" s="347" t="str">
        <f>IF(A14="","",COMP2)</f>
        <v>CP 2 : Comprendre l’organisation logique d’un texte</v>
      </c>
      <c r="C62" s="348"/>
      <c r="D62" s="348"/>
      <c r="E62" s="348"/>
      <c r="F62" s="348"/>
      <c r="G62" s="348"/>
      <c r="H62" s="348"/>
      <c r="I62" s="348"/>
      <c r="J62" s="349"/>
      <c r="K62" s="235" t="str">
        <f>IF(N14="","",N14)</f>
        <v/>
      </c>
    </row>
    <row r="63" spans="1:22" ht="15" customHeight="1" x14ac:dyDescent="0.25">
      <c r="B63" s="347" t="str">
        <f>IF(A21="","",COMP3)</f>
        <v>CP 3 : Construire et vérifier le sens d’un texte lu</v>
      </c>
      <c r="C63" s="348"/>
      <c r="D63" s="348"/>
      <c r="E63" s="348"/>
      <c r="F63" s="348"/>
      <c r="G63" s="348"/>
      <c r="H63" s="348"/>
      <c r="I63" s="348"/>
      <c r="J63" s="349"/>
      <c r="K63" s="235" t="str">
        <f>IF(N21="","",N21)</f>
        <v/>
      </c>
    </row>
    <row r="64" spans="1:22" ht="15" customHeight="1" x14ac:dyDescent="0.25">
      <c r="B64" s="347" t="str">
        <f>IF(A35="","",COMP4)</f>
        <v>CP 4 : Raconter de façon claire et organisée en respectant la consigne</v>
      </c>
      <c r="C64" s="348"/>
      <c r="D64" s="348"/>
      <c r="E64" s="348"/>
      <c r="F64" s="348"/>
      <c r="G64" s="348"/>
      <c r="H64" s="348"/>
      <c r="I64" s="348"/>
      <c r="J64" s="349"/>
      <c r="K64" s="235" t="str">
        <f>IF(N35="","",N35)</f>
        <v/>
      </c>
    </row>
    <row r="65" spans="1:14" ht="15" customHeight="1" x14ac:dyDescent="0.25">
      <c r="B65" s="347" t="str">
        <f>IF(A40="","",COMP5)</f>
        <v>CP 5 : Assurer la cohérence de son récit</v>
      </c>
      <c r="C65" s="348"/>
      <c r="D65" s="348"/>
      <c r="E65" s="348"/>
      <c r="F65" s="348"/>
      <c r="G65" s="348"/>
      <c r="H65" s="348"/>
      <c r="I65" s="348"/>
      <c r="J65" s="349"/>
      <c r="K65" s="235" t="str">
        <f>IF(N40="","",N40)</f>
        <v/>
      </c>
      <c r="L65" s="191"/>
    </row>
    <row r="66" spans="1:14" ht="15" customHeight="1" x14ac:dyDescent="0.25">
      <c r="B66" s="347" t="str">
        <f>IF(A43="","",COMP6)</f>
        <v>CP 6 : S’exprimer dans une langue correcte et adaptée, en respectant les codes de l’écrit</v>
      </c>
      <c r="C66" s="348"/>
      <c r="D66" s="348"/>
      <c r="E66" s="348"/>
      <c r="F66" s="348"/>
      <c r="G66" s="348"/>
      <c r="H66" s="348"/>
      <c r="I66" s="348"/>
      <c r="J66" s="349"/>
      <c r="K66" s="235" t="str">
        <f>IF(N43="","",N43)</f>
        <v/>
      </c>
      <c r="L66" s="191"/>
      <c r="N66" s="192"/>
    </row>
    <row r="67" spans="1:14" ht="15" customHeight="1" x14ac:dyDescent="0.25">
      <c r="B67" s="347" t="str">
        <f>IF(A53="","",COMP7)</f>
        <v>CP 7 : Préparer ses écrits, les reprendre pour les améliorer</v>
      </c>
      <c r="C67" s="348"/>
      <c r="D67" s="348"/>
      <c r="E67" s="348"/>
      <c r="F67" s="348"/>
      <c r="G67" s="348"/>
      <c r="H67" s="348"/>
      <c r="I67" s="348"/>
      <c r="J67" s="349"/>
      <c r="K67" s="235" t="str">
        <f>IF(N53="","",N53)</f>
        <v/>
      </c>
      <c r="L67" s="191"/>
      <c r="N67" s="192"/>
    </row>
    <row r="68" spans="1:14" hidden="1" x14ac:dyDescent="0.25">
      <c r="B68" s="347"/>
      <c r="C68" s="348"/>
      <c r="D68" s="348"/>
      <c r="E68" s="348"/>
      <c r="F68" s="348"/>
      <c r="G68" s="348"/>
      <c r="H68" s="348"/>
      <c r="I68" s="348"/>
      <c r="J68" s="349"/>
      <c r="K68" s="235"/>
    </row>
    <row r="69" spans="1:14" hidden="1" x14ac:dyDescent="0.25">
      <c r="B69" s="347"/>
      <c r="C69" s="348"/>
      <c r="D69" s="348"/>
      <c r="E69" s="348"/>
      <c r="F69" s="348"/>
      <c r="G69" s="348"/>
      <c r="H69" s="348"/>
      <c r="I69" s="348"/>
      <c r="J69" s="349"/>
      <c r="K69" s="235"/>
    </row>
    <row r="70" spans="1:14" hidden="1" x14ac:dyDescent="0.25">
      <c r="B70" s="347"/>
      <c r="C70" s="348"/>
      <c r="D70" s="348"/>
      <c r="E70" s="348"/>
      <c r="F70" s="348"/>
      <c r="G70" s="348"/>
      <c r="H70" s="348"/>
      <c r="I70" s="348"/>
      <c r="J70" s="349"/>
      <c r="K70" s="235"/>
    </row>
    <row r="72" spans="1:14" ht="51" customHeight="1" x14ac:dyDescent="0.25"/>
    <row r="73" spans="1:14" ht="21.75" customHeight="1" x14ac:dyDescent="0.25">
      <c r="A73" s="385" t="str">
        <f>IF(Accueil!A2="","",Accueil!A2)</f>
        <v>Évaluations français 5e</v>
      </c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</row>
    <row r="74" spans="1:14" x14ac:dyDescent="0.25">
      <c r="C74" s="91"/>
      <c r="D74" s="234"/>
      <c r="E74" s="91"/>
      <c r="F74" s="91"/>
      <c r="G74" s="91"/>
      <c r="H74" s="91"/>
      <c r="I74" s="91"/>
      <c r="J74" s="92"/>
      <c r="K74" s="92"/>
      <c r="L74" s="92"/>
      <c r="M74" s="93"/>
    </row>
    <row r="75" spans="1:14" x14ac:dyDescent="0.25">
      <c r="C75" s="91"/>
      <c r="D75" s="234"/>
      <c r="E75" s="91"/>
      <c r="F75" s="91"/>
      <c r="G75" s="91"/>
      <c r="H75" s="91"/>
      <c r="I75" s="91"/>
      <c r="J75" s="92"/>
      <c r="K75" s="92"/>
      <c r="L75" s="92"/>
      <c r="M75" s="93"/>
    </row>
    <row r="76" spans="1:14" x14ac:dyDescent="0.25">
      <c r="C76" s="91"/>
      <c r="D76" s="234"/>
      <c r="E76" s="91"/>
      <c r="F76" s="91"/>
      <c r="G76" s="91"/>
      <c r="H76" s="91"/>
      <c r="I76" s="91"/>
      <c r="J76" s="92"/>
      <c r="K76" s="92"/>
      <c r="L76" s="92"/>
      <c r="M76" s="93"/>
    </row>
    <row r="77" spans="1:14" ht="30" customHeight="1" x14ac:dyDescent="0.25">
      <c r="C77" s="91"/>
      <c r="D77" s="234"/>
      <c r="E77" s="91"/>
      <c r="F77" s="91"/>
      <c r="G77" s="91"/>
      <c r="H77" s="91"/>
      <c r="I77" s="91"/>
      <c r="J77" s="92"/>
      <c r="K77" s="92"/>
      <c r="L77" s="92"/>
      <c r="M77" s="93"/>
    </row>
    <row r="110" spans="2:13" x14ac:dyDescent="0.25"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</row>
  </sheetData>
  <sheetProtection password="C724" sheet="1" objects="1" scenarios="1"/>
  <mergeCells count="92">
    <mergeCell ref="L56:L57"/>
    <mergeCell ref="L30:L33"/>
    <mergeCell ref="K44:K46"/>
    <mergeCell ref="L44:L46"/>
    <mergeCell ref="K47:K52"/>
    <mergeCell ref="L47:L52"/>
    <mergeCell ref="V1:V3"/>
    <mergeCell ref="K4:K5"/>
    <mergeCell ref="L4:L5"/>
    <mergeCell ref="K6:K13"/>
    <mergeCell ref="L6:L13"/>
    <mergeCell ref="Q1:Q3"/>
    <mergeCell ref="R1:R3"/>
    <mergeCell ref="S1:S3"/>
    <mergeCell ref="T1:T3"/>
    <mergeCell ref="U1:U3"/>
    <mergeCell ref="N4:N13"/>
    <mergeCell ref="N1:N3"/>
    <mergeCell ref="O1:O3"/>
    <mergeCell ref="P1:P3"/>
    <mergeCell ref="F1:F3"/>
    <mergeCell ref="M1:M3"/>
    <mergeCell ref="G1:G3"/>
    <mergeCell ref="H1:H3"/>
    <mergeCell ref="I1:I3"/>
    <mergeCell ref="J1:J3"/>
    <mergeCell ref="K1:K3"/>
    <mergeCell ref="L1:L3"/>
    <mergeCell ref="A1:A3"/>
    <mergeCell ref="C1:C3"/>
    <mergeCell ref="A14:A20"/>
    <mergeCell ref="B14:B17"/>
    <mergeCell ref="M14:M17"/>
    <mergeCell ref="A4:A13"/>
    <mergeCell ref="B4:B5"/>
    <mergeCell ref="M4:M5"/>
    <mergeCell ref="K14:K17"/>
    <mergeCell ref="L14:L17"/>
    <mergeCell ref="K18:K20"/>
    <mergeCell ref="L18:L20"/>
    <mergeCell ref="B6:B13"/>
    <mergeCell ref="M6:M13"/>
    <mergeCell ref="D1:D3"/>
    <mergeCell ref="E1:E3"/>
    <mergeCell ref="N14:N20"/>
    <mergeCell ref="B18:B20"/>
    <mergeCell ref="M18:M20"/>
    <mergeCell ref="A21:A34"/>
    <mergeCell ref="B21:B23"/>
    <mergeCell ref="M21:M23"/>
    <mergeCell ref="N21:N34"/>
    <mergeCell ref="B24:B29"/>
    <mergeCell ref="M24:M29"/>
    <mergeCell ref="B30:B33"/>
    <mergeCell ref="M30:M33"/>
    <mergeCell ref="K21:K23"/>
    <mergeCell ref="L21:L23"/>
    <mergeCell ref="K24:K29"/>
    <mergeCell ref="L24:L29"/>
    <mergeCell ref="K30:K33"/>
    <mergeCell ref="A73:N73"/>
    <mergeCell ref="B110:M110"/>
    <mergeCell ref="A53:A57"/>
    <mergeCell ref="B53:B55"/>
    <mergeCell ref="M53:M55"/>
    <mergeCell ref="N53:N57"/>
    <mergeCell ref="B56:B57"/>
    <mergeCell ref="M56:M57"/>
    <mergeCell ref="B61:J61"/>
    <mergeCell ref="B62:J62"/>
    <mergeCell ref="B63:J63"/>
    <mergeCell ref="B64:J64"/>
    <mergeCell ref="B65:J65"/>
    <mergeCell ref="B66:J66"/>
    <mergeCell ref="B67:J67"/>
    <mergeCell ref="K53:K55"/>
    <mergeCell ref="B69:J69"/>
    <mergeCell ref="B70:J70"/>
    <mergeCell ref="B68:J68"/>
    <mergeCell ref="A35:A39"/>
    <mergeCell ref="N35:N39"/>
    <mergeCell ref="A40:A42"/>
    <mergeCell ref="N40:N42"/>
    <mergeCell ref="A43:A52"/>
    <mergeCell ref="A59:N59"/>
    <mergeCell ref="N43:N52"/>
    <mergeCell ref="B44:B46"/>
    <mergeCell ref="M44:M46"/>
    <mergeCell ref="B47:B52"/>
    <mergeCell ref="M47:M52"/>
    <mergeCell ref="L53:L55"/>
    <mergeCell ref="K56:K57"/>
  </mergeCells>
  <conditionalFormatting sqref="N4 N14 N21 N53 N35 N40 N43">
    <cfRule type="cellIs" dxfId="21" priority="13" operator="equal">
      <formula>"ABSENT"</formula>
    </cfRule>
  </conditionalFormatting>
  <conditionalFormatting sqref="K4:L4 K6:L6 K14:L14 K18:L18 K21:L21 K24:L24 K30:L30 K47:L47 K53:L53 K56:L56 K34:L44">
    <cfRule type="cellIs" dxfId="20" priority="15" operator="equal">
      <formula>"ABSENT"</formula>
    </cfRule>
  </conditionalFormatting>
  <conditionalFormatting sqref="M4 M6 M14 M18 M21 M24 M30 M47 M53 M56 M34:M44">
    <cfRule type="cellIs" dxfId="19" priority="14" operator="equal">
      <formula>"ABSENT"</formula>
    </cfRule>
  </conditionalFormatting>
  <printOptions horizontalCentered="1"/>
  <pageMargins left="0.39370078740157483" right="0.31496062992125984" top="0.31496062992125984" bottom="0.31496062992125984" header="0.31496062992125984" footer="0.23622047244094491"/>
  <pageSetup paperSize="9" scale="69" fitToHeight="2" orientation="portrait" horizontalDpi="300" verticalDpi="300" r:id="rId1"/>
  <headerFooter>
    <oddFooter>&amp;R&amp;8Page &amp;P sur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stopIfTrue="1" operator="lessThanOrEqual" id="{85373815-85F4-4810-B407-FE425A3A18C4}">
            <xm:f>Accueil!$AK$36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4" stopIfTrue="1" operator="between" id="{ADD44553-6C7A-4B80-9029-15B9BFD00974}">
            <xm:f>Accueil!$AK$36</xm:f>
            <xm:f>Accueil!$AK$37</xm:f>
            <x14:dxf>
              <fill>
                <patternFill>
                  <bgColor rgb="FFFFCCCC"/>
                </patternFill>
              </fill>
            </x14:dxf>
          </x14:cfRule>
          <x14:cfRule type="cellIs" priority="25" stopIfTrue="1" operator="between" id="{E6241C63-4CF0-47F2-9546-CD6AB9FFF025}">
            <xm:f>Accueil!$AK$37</xm:f>
            <xm:f>Accueil!$AK$38</xm:f>
            <x14:dxf>
              <fill>
                <patternFill>
                  <bgColor rgb="FFFFFF99"/>
                </patternFill>
              </fill>
            </x14:dxf>
          </x14:cfRule>
          <x14:cfRule type="cellIs" priority="26" stopIfTrue="1" operator="greaterThanOrEqual" id="{7B1653CE-9EDE-4E66-9A30-9E603838DBF8}">
            <xm:f>Accueil!$AK$39</xm:f>
            <x14:dxf>
              <fill>
                <patternFill>
                  <bgColor rgb="FFCCFFCC"/>
                </patternFill>
              </fill>
            </x14:dxf>
          </x14:cfRule>
          <xm:sqref>N4 N14 N21 N53 N35 N40 N43</xm:sqref>
        </x14:conditionalFormatting>
        <x14:conditionalFormatting xmlns:xm="http://schemas.microsoft.com/office/excel/2006/main">
          <x14:cfRule type="iconSet" priority="22" id="{BA9D349B-BA75-4829-8980-2A75ED12CB08}">
            <x14:iconSet iconSet="4TrafficLights" custom="1">
              <x14:cfvo type="percent">
                <xm:f>0</xm:f>
              </x14:cfvo>
              <x14:cfvo type="formula">
                <xm:f>Accueil!$AG$36</xm:f>
              </x14:cfvo>
              <x14:cfvo type="formula">
                <xm:f>Accueil!$AG$37</xm:f>
              </x14:cfvo>
              <x14:cfvo type="formula">
                <xm:f>Accueil!$AG$38</xm:f>
              </x14:cfvo>
              <x14:cfIcon iconSet="4TrafficLights" iconId="0"/>
              <x14:cfIcon iconSet="3TrafficLights1" iconId="0"/>
              <x14:cfIcon iconSet="3TrafficLights1" iconId="1"/>
              <x14:cfIcon iconSet="3TrafficLights1" iconId="2"/>
            </x14:iconSet>
          </x14:cfRule>
          <xm:sqref>M4 M6 M14 M18 M21 M24 M30 M47 M53 M56 M34:M44</xm:sqref>
        </x14:conditionalFormatting>
        <x14:conditionalFormatting xmlns:xm="http://schemas.microsoft.com/office/excel/2006/main">
          <x14:cfRule type="cellIs" priority="21" operator="equal" id="{E3A836C4-AE6D-4C15-B59F-10DB5CF9477E}">
            <xm:f>Accueil!$AA$26</xm:f>
            <x14:dxf>
              <font>
                <color auto="1"/>
              </font>
            </x14:dxf>
          </x14:cfRule>
          <xm:sqref>E4:E57</xm:sqref>
        </x14:conditionalFormatting>
        <x14:conditionalFormatting xmlns:xm="http://schemas.microsoft.com/office/excel/2006/main">
          <x14:cfRule type="cellIs" priority="20" operator="equal" id="{A4458329-BCCD-42A0-A68B-C254E750EC19}">
            <xm:f>Accueil!$AB$28</xm:f>
            <x14:dxf>
              <font>
                <color auto="1"/>
              </font>
            </x14:dxf>
          </x14:cfRule>
          <xm:sqref>F4:F57</xm:sqref>
        </x14:conditionalFormatting>
        <x14:conditionalFormatting xmlns:xm="http://schemas.microsoft.com/office/excel/2006/main">
          <x14:cfRule type="cellIs" priority="19" operator="equal" id="{EC983E18-57C7-4179-A89E-369768CECD5C}">
            <xm:f>Accueil!$AC$26</xm:f>
            <x14:dxf>
              <font>
                <color auto="1"/>
              </font>
            </x14:dxf>
          </x14:cfRule>
          <xm:sqref>G4:G57</xm:sqref>
        </x14:conditionalFormatting>
        <x14:conditionalFormatting xmlns:xm="http://schemas.microsoft.com/office/excel/2006/main">
          <x14:cfRule type="cellIs" priority="18" operator="equal" id="{84FE9F59-35A1-4ECE-92F2-4472088976F5}">
            <xm:f>Accueil!$AD$26</xm:f>
            <x14:dxf>
              <font>
                <color auto="1"/>
              </font>
            </x14:dxf>
          </x14:cfRule>
          <xm:sqref>H4:H57</xm:sqref>
        </x14:conditionalFormatting>
        <x14:conditionalFormatting xmlns:xm="http://schemas.microsoft.com/office/excel/2006/main">
          <x14:cfRule type="cellIs" priority="17" operator="equal" id="{DB425576-E144-440E-BE15-32A48F96A442}">
            <xm:f>Accueil!$AE$26</xm:f>
            <x14:dxf>
              <font>
                <color auto="1"/>
              </font>
            </x14:dxf>
          </x14:cfRule>
          <xm:sqref>I4:I57</xm:sqref>
        </x14:conditionalFormatting>
        <x14:conditionalFormatting xmlns:xm="http://schemas.microsoft.com/office/excel/2006/main">
          <x14:cfRule type="cellIs" priority="16" operator="equal" id="{836E68A1-E8B1-4BC8-89AB-0C848EC02FD2}">
            <xm:f>Accueil!$AF$26</xm:f>
            <x14:dxf>
              <font>
                <color auto="1"/>
              </font>
            </x14:dxf>
          </x14:cfRule>
          <xm:sqref>J4:J57</xm:sqref>
        </x14:conditionalFormatting>
        <x14:conditionalFormatting xmlns:xm="http://schemas.microsoft.com/office/excel/2006/main">
          <x14:cfRule type="cellIs" priority="5" stopIfTrue="1" operator="lessThanOrEqual" id="{649BA38D-AAB8-4E5E-85BA-EB3DF6A6344D}">
            <xm:f>Accueil!$AK$36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" stopIfTrue="1" operator="between" id="{1F3C1DA6-1255-4B3F-B713-50F5FA54CDBB}">
            <xm:f>Accueil!$AK$36</xm:f>
            <xm:f>Accueil!$AK$37</xm:f>
            <x14:dxf>
              <fill>
                <patternFill>
                  <bgColor rgb="FFFFCCCC"/>
                </patternFill>
              </fill>
            </x14:dxf>
          </x14:cfRule>
          <x14:cfRule type="cellIs" priority="7" stopIfTrue="1" operator="between" id="{D44ED803-9063-4387-B403-0D91DCC6939C}">
            <xm:f>Accueil!$AK$37</xm:f>
            <xm:f>Accueil!$AK$38</xm:f>
            <x14:dxf>
              <fill>
                <patternFill>
                  <bgColor rgb="FFFFFF99"/>
                </patternFill>
              </fill>
            </x14:dxf>
          </x14:cfRule>
          <x14:cfRule type="cellIs" priority="8" stopIfTrue="1" operator="greaterThanOrEqual" id="{DA86836A-E8FC-493D-9F89-869709AEC435}">
            <xm:f>Accueil!$AK$39</xm:f>
            <x14:dxf>
              <fill>
                <patternFill>
                  <bgColor rgb="FFCCFFCC"/>
                </patternFill>
              </fill>
            </x14:dxf>
          </x14:cfRule>
          <xm:sqref>K61:K70</xm:sqref>
        </x14:conditionalFormatting>
        <x14:conditionalFormatting xmlns:xm="http://schemas.microsoft.com/office/excel/2006/main">
          <x14:cfRule type="cellIs" priority="1" stopIfTrue="1" operator="lessThanOrEqual" id="{4D99587D-8F58-4BE2-9C55-318E9E150BAD}">
            <xm:f>Accueil!$AK$36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" stopIfTrue="1" operator="between" id="{BA077D0C-9E94-4447-B840-C7EB6583CD15}">
            <xm:f>Accueil!$AK$36</xm:f>
            <xm:f>Accueil!$AK$37</xm:f>
            <x14:dxf>
              <fill>
                <patternFill>
                  <bgColor rgb="FFFFCCCC"/>
                </patternFill>
              </fill>
            </x14:dxf>
          </x14:cfRule>
          <x14:cfRule type="cellIs" priority="3" stopIfTrue="1" operator="between" id="{9D284C8D-7520-4B41-998F-6E6F5597758A}">
            <xm:f>Accueil!$AK$37</xm:f>
            <xm:f>Accueil!$AK$38</xm:f>
            <x14:dxf>
              <fill>
                <patternFill>
                  <bgColor rgb="FFFFFF99"/>
                </patternFill>
              </fill>
            </x14:dxf>
          </x14:cfRule>
          <x14:cfRule type="cellIs" priority="4" stopIfTrue="1" operator="greaterThanOrEqual" id="{D37EFEA5-D89F-48F8-9BFC-066BCB82A20B}">
            <xm:f>Accueil!$AK$39</xm:f>
            <x14:dxf>
              <fill>
                <patternFill>
                  <bgColor rgb="FFCCFFCC"/>
                </patternFill>
              </fill>
            </x14:dxf>
          </x14:cfRule>
          <xm:sqref>K68:K70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Accueil!$F$12:$F$52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9999"/>
    <pageSetUpPr fitToPage="1"/>
  </sheetPr>
  <dimension ref="A1:BC52"/>
  <sheetViews>
    <sheetView showGridLines="0" showRowColHeader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RowHeight="12.75" x14ac:dyDescent="0.25"/>
  <cols>
    <col min="1" max="1" width="26.140625" style="239" customWidth="1"/>
    <col min="2" max="2" width="26.140625" style="240" customWidth="1"/>
    <col min="3" max="3" width="4.85546875" style="246" bestFit="1" customWidth="1"/>
    <col min="4" max="4" width="26.140625" style="240" customWidth="1"/>
    <col min="5" max="5" width="4.85546875" style="246" bestFit="1" customWidth="1"/>
    <col min="6" max="6" width="0.42578125" style="240" customWidth="1"/>
    <col min="7" max="7" width="26.140625" style="240" customWidth="1"/>
    <col min="8" max="8" width="4.85546875" style="246" bestFit="1" customWidth="1"/>
    <col min="9" max="9" width="26.140625" style="240" customWidth="1"/>
    <col min="10" max="10" width="4.85546875" style="246" bestFit="1" customWidth="1"/>
    <col min="11" max="11" width="0.42578125" style="240" customWidth="1"/>
    <col min="12" max="12" width="26.140625" style="240" customWidth="1"/>
    <col min="13" max="13" width="4.85546875" style="246" bestFit="1" customWidth="1"/>
    <col min="14" max="14" width="26.140625" style="240" customWidth="1"/>
    <col min="15" max="15" width="4.85546875" style="246" bestFit="1" customWidth="1"/>
    <col min="16" max="16" width="0.42578125" style="240" customWidth="1"/>
    <col min="17" max="17" width="26.140625" style="240" customWidth="1"/>
    <col min="18" max="18" width="4.85546875" style="246" bestFit="1" customWidth="1"/>
    <col min="19" max="19" width="26.140625" style="240" customWidth="1"/>
    <col min="20" max="20" width="4.85546875" style="246" bestFit="1" customWidth="1"/>
    <col min="21" max="21" width="0.42578125" style="240" customWidth="1"/>
    <col min="22" max="22" width="26.140625" style="240" customWidth="1"/>
    <col min="23" max="23" width="4.85546875" style="246" bestFit="1" customWidth="1"/>
    <col min="24" max="24" width="26.140625" style="240" customWidth="1"/>
    <col min="25" max="25" width="4.85546875" style="246" bestFit="1" customWidth="1"/>
    <col min="26" max="26" width="1.140625" style="240" hidden="1" customWidth="1"/>
    <col min="27" max="27" width="4.7109375" style="241" hidden="1" customWidth="1"/>
    <col min="28" max="28" width="4.7109375" style="242" hidden="1" customWidth="1"/>
    <col min="29" max="29" width="12.28515625" style="240" hidden="1" customWidth="1"/>
    <col min="30" max="30" width="5" style="240" hidden="1" customWidth="1"/>
    <col min="31" max="31" width="0.42578125" style="240" customWidth="1"/>
    <col min="32" max="32" width="26.140625" style="240" customWidth="1"/>
    <col min="33" max="33" width="4.85546875" style="246" bestFit="1" customWidth="1"/>
    <col min="34" max="34" width="26.140625" style="240" customWidth="1"/>
    <col min="35" max="35" width="4.85546875" style="246" bestFit="1" customWidth="1"/>
    <col min="36" max="36" width="0.42578125" style="240" customWidth="1"/>
    <col min="37" max="37" width="26.140625" style="240" customWidth="1"/>
    <col min="38" max="38" width="4.85546875" style="246" bestFit="1" customWidth="1"/>
    <col min="39" max="39" width="26.140625" style="240" customWidth="1"/>
    <col min="40" max="40" width="4.85546875" style="246" bestFit="1" customWidth="1"/>
    <col min="41" max="41" width="0.42578125" style="240" customWidth="1"/>
    <col min="42" max="42" width="26.140625" style="240" customWidth="1"/>
    <col min="43" max="43" width="4.85546875" style="246" bestFit="1" customWidth="1"/>
    <col min="44" max="44" width="26.140625" style="240" customWidth="1"/>
    <col min="45" max="45" width="4.85546875" style="246" bestFit="1" customWidth="1"/>
    <col min="46" max="46" width="0.42578125" style="240" customWidth="1"/>
    <col min="47" max="47" width="26.140625" style="240" customWidth="1"/>
    <col min="48" max="48" width="4.85546875" style="246" bestFit="1" customWidth="1"/>
    <col min="49" max="49" width="26.140625" style="240" customWidth="1"/>
    <col min="50" max="50" width="4.85546875" style="246" bestFit="1" customWidth="1"/>
    <col min="51" max="51" width="0.42578125" style="240" customWidth="1"/>
    <col min="52" max="52" width="26.140625" style="240" customWidth="1"/>
    <col min="53" max="53" width="4.85546875" style="246" bestFit="1" customWidth="1"/>
    <col min="54" max="54" width="26.140625" style="240" customWidth="1"/>
    <col min="55" max="55" width="4.85546875" style="246" bestFit="1" customWidth="1"/>
    <col min="56" max="16384" width="11.42578125" style="240"/>
  </cols>
  <sheetData>
    <row r="1" spans="1:55" ht="15" x14ac:dyDescent="0.25">
      <c r="B1" s="16" t="s">
        <v>109</v>
      </c>
      <c r="C1" s="237"/>
      <c r="D1" s="17"/>
      <c r="E1" s="237"/>
      <c r="F1" s="18"/>
      <c r="G1" s="3"/>
      <c r="H1" s="237"/>
      <c r="I1" s="3"/>
      <c r="J1" s="237"/>
      <c r="M1" s="237"/>
      <c r="O1" s="237"/>
      <c r="R1" s="237"/>
      <c r="T1" s="237"/>
      <c r="W1" s="237"/>
      <c r="Y1" s="237"/>
      <c r="AG1" s="237"/>
      <c r="AI1" s="237"/>
      <c r="AL1" s="237"/>
      <c r="AN1" s="237"/>
      <c r="AQ1" s="237"/>
      <c r="AS1" s="237"/>
      <c r="AV1" s="237"/>
      <c r="AX1" s="237"/>
      <c r="BA1" s="237"/>
      <c r="BC1" s="237"/>
    </row>
    <row r="2" spans="1:55" ht="15" x14ac:dyDescent="0.25">
      <c r="B2" s="21" t="s">
        <v>104</v>
      </c>
      <c r="C2" s="237"/>
      <c r="D2" s="17"/>
      <c r="E2" s="237"/>
      <c r="F2" s="18"/>
      <c r="G2" s="3"/>
      <c r="H2" s="237"/>
      <c r="I2" s="3"/>
      <c r="J2" s="237"/>
      <c r="M2" s="237"/>
      <c r="O2" s="237"/>
      <c r="R2" s="237"/>
      <c r="T2" s="237"/>
      <c r="W2" s="237"/>
      <c r="Y2" s="237"/>
      <c r="AG2" s="237"/>
      <c r="AI2" s="237"/>
      <c r="AL2" s="237"/>
      <c r="AN2" s="237"/>
      <c r="AQ2" s="237"/>
      <c r="AS2" s="237"/>
      <c r="AV2" s="237"/>
      <c r="AX2" s="237"/>
      <c r="BA2" s="237"/>
      <c r="BC2" s="237"/>
    </row>
    <row r="3" spans="1:55" ht="15" customHeight="1" x14ac:dyDescent="0.25">
      <c r="B3" s="19"/>
      <c r="C3" s="243"/>
      <c r="D3" s="442" t="s">
        <v>108</v>
      </c>
      <c r="E3" s="442"/>
      <c r="F3" s="442"/>
      <c r="G3" s="20">
        <v>0</v>
      </c>
      <c r="H3" s="243"/>
      <c r="I3" s="22" t="str">
        <f>CONCATENATE("Moins de ",ROUND(L3,0)," %")</f>
        <v>Moins de 15 %</v>
      </c>
      <c r="J3" s="244">
        <f>L3/100</f>
        <v>0.15</v>
      </c>
      <c r="K3" s="245"/>
      <c r="L3" s="238">
        <f>G4</f>
        <v>15</v>
      </c>
      <c r="M3" s="452" t="s">
        <v>9</v>
      </c>
      <c r="N3" s="452"/>
      <c r="O3" s="452"/>
      <c r="T3" s="243"/>
      <c r="W3" s="243"/>
      <c r="Y3" s="243"/>
      <c r="AG3" s="243"/>
      <c r="AI3" s="243"/>
      <c r="AL3" s="243"/>
      <c r="AN3" s="243"/>
      <c r="AQ3" s="243"/>
      <c r="AS3" s="243"/>
      <c r="AV3" s="243"/>
      <c r="AX3" s="243"/>
      <c r="BA3" s="243"/>
      <c r="BC3" s="243"/>
    </row>
    <row r="4" spans="1:55" ht="15" customHeight="1" x14ac:dyDescent="0.25">
      <c r="B4" s="19"/>
      <c r="C4" s="243"/>
      <c r="D4" s="442" t="s">
        <v>105</v>
      </c>
      <c r="E4" s="442"/>
      <c r="F4" s="442"/>
      <c r="G4" s="285">
        <v>15</v>
      </c>
      <c r="H4" s="243"/>
      <c r="I4" s="22" t="str">
        <f>CONCATENATE("De ",ROUND(G4,0)," % à ",ROUND(L4,0)," %")</f>
        <v>De 15 % à 33 %</v>
      </c>
      <c r="J4" s="244">
        <f t="shared" ref="J4:J6" si="0">L4/100</f>
        <v>0.33</v>
      </c>
      <c r="K4" s="245"/>
      <c r="L4" s="238">
        <f>G5</f>
        <v>33</v>
      </c>
      <c r="M4" s="452" t="s">
        <v>9</v>
      </c>
      <c r="N4" s="452"/>
      <c r="O4" s="452"/>
      <c r="T4" s="243"/>
      <c r="W4" s="243"/>
      <c r="Y4" s="243"/>
      <c r="AG4" s="243"/>
      <c r="AI4" s="243"/>
      <c r="AL4" s="243"/>
      <c r="AN4" s="243"/>
      <c r="AQ4" s="243"/>
      <c r="AS4" s="243"/>
      <c r="AV4" s="243"/>
      <c r="AX4" s="243"/>
      <c r="BA4" s="243"/>
      <c r="BC4" s="243"/>
    </row>
    <row r="5" spans="1:55" ht="15" customHeight="1" x14ac:dyDescent="0.25">
      <c r="B5" s="19"/>
      <c r="C5" s="243"/>
      <c r="D5" s="442" t="s">
        <v>106</v>
      </c>
      <c r="E5" s="442"/>
      <c r="F5" s="442"/>
      <c r="G5" s="285">
        <v>33</v>
      </c>
      <c r="H5" s="243"/>
      <c r="I5" s="22" t="str">
        <f>CONCATENATE("De ",ROUND(G5,0)," % à ",ROUND(L5,0)," %")</f>
        <v>De 33 % à 90 %</v>
      </c>
      <c r="J5" s="244">
        <f t="shared" si="0"/>
        <v>0.9</v>
      </c>
      <c r="K5" s="245"/>
      <c r="L5" s="238">
        <f>G6</f>
        <v>90</v>
      </c>
      <c r="M5" s="452" t="s">
        <v>9</v>
      </c>
      <c r="N5" s="452"/>
      <c r="O5" s="452"/>
      <c r="T5" s="243"/>
      <c r="W5" s="243"/>
      <c r="Y5" s="243"/>
      <c r="AG5" s="243"/>
      <c r="AI5" s="243"/>
      <c r="AL5" s="243"/>
      <c r="AN5" s="243"/>
      <c r="AQ5" s="243"/>
      <c r="AS5" s="243"/>
      <c r="AV5" s="243"/>
      <c r="AX5" s="243"/>
      <c r="BA5" s="243"/>
      <c r="BC5" s="243"/>
    </row>
    <row r="6" spans="1:55" ht="15" customHeight="1" x14ac:dyDescent="0.25">
      <c r="B6" s="19"/>
      <c r="C6" s="243"/>
      <c r="D6" s="442" t="s">
        <v>107</v>
      </c>
      <c r="E6" s="442"/>
      <c r="F6" s="442"/>
      <c r="G6" s="285">
        <v>90</v>
      </c>
      <c r="H6" s="243"/>
      <c r="I6" s="22" t="str">
        <f>CONCATENATE("De ",ROUND(G6,0)," % à ",ROUND(L6,0)," %")</f>
        <v>De 90 % à 100 %</v>
      </c>
      <c r="J6" s="244">
        <f t="shared" si="0"/>
        <v>1</v>
      </c>
      <c r="K6" s="245"/>
      <c r="L6" s="238">
        <v>100</v>
      </c>
      <c r="M6" s="452" t="s">
        <v>9</v>
      </c>
      <c r="N6" s="452"/>
      <c r="O6" s="452"/>
      <c r="T6" s="243"/>
      <c r="W6" s="243"/>
      <c r="Y6" s="243"/>
      <c r="AG6" s="243"/>
      <c r="AI6" s="243"/>
      <c r="AL6" s="243"/>
      <c r="AN6" s="243"/>
      <c r="AQ6" s="243"/>
      <c r="AS6" s="243"/>
      <c r="AV6" s="243"/>
      <c r="AX6" s="243"/>
      <c r="BA6" s="243"/>
      <c r="BC6" s="243"/>
    </row>
    <row r="7" spans="1:55" ht="6" customHeight="1" thickBot="1" x14ac:dyDescent="0.3"/>
    <row r="8" spans="1:55" s="248" customFormat="1" ht="25.5" customHeight="1" thickBot="1" x14ac:dyDescent="0.3">
      <c r="A8" s="247"/>
      <c r="B8" s="450" t="str">
        <f>Accueil!$A$2&amp;IF(Accueil!$A$2="",""," - ")&amp;"ACQUIS NON SUFFISANTS OU FRAGILES"</f>
        <v>Évaluations français 5e - ACQUIS NON SUFFISANTS OU FRAGILES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 t="str">
        <f>Accueil!$A$2&amp;IF(Accueil!$A$2="",""," - ")&amp;"ACQUIS NON SUFFISANTS OU FRAGILES"</f>
        <v>Évaluations français 5e - ACQUIS NON SUFFISANTS OU FRAGILES</v>
      </c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291"/>
      <c r="AK8" s="451" t="str">
        <f>Accueil!$A$2&amp;IF(Accueil!$A$2="",""," - ")&amp;"ACQUIS NON SUFFISANTS OU FRAGILES"</f>
        <v>Évaluations français 5e - ACQUIS NON SUFFISANTS OU FRAGILES</v>
      </c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3"/>
    </row>
    <row r="9" spans="1:55" s="252" customFormat="1" ht="33" customHeight="1" x14ac:dyDescent="0.25">
      <c r="A9" s="304"/>
      <c r="B9" s="447" t="str">
        <f>COMP1</f>
        <v>CP 1 : Comprendre un texte dans son ensemble</v>
      </c>
      <c r="C9" s="448"/>
      <c r="D9" s="448"/>
      <c r="E9" s="449"/>
      <c r="F9" s="249"/>
      <c r="G9" s="447" t="str">
        <f>COMP2</f>
        <v>CP 2 : Comprendre l’organisation logique d’un texte</v>
      </c>
      <c r="H9" s="448"/>
      <c r="I9" s="448"/>
      <c r="J9" s="449"/>
      <c r="K9" s="249"/>
      <c r="L9" s="447" t="str">
        <f>COMP3</f>
        <v>CP 3 : Construire et vérifier le sens d’un texte lu</v>
      </c>
      <c r="M9" s="448"/>
      <c r="N9" s="448"/>
      <c r="O9" s="449"/>
      <c r="P9" s="249"/>
      <c r="Q9" s="447" t="str">
        <f>COMP4</f>
        <v>CP 4 : Raconter de façon claire et organisée en respectant la consigne</v>
      </c>
      <c r="R9" s="448"/>
      <c r="S9" s="448"/>
      <c r="T9" s="449"/>
      <c r="U9" s="249"/>
      <c r="V9" s="447" t="str">
        <f>COMP5</f>
        <v>CP 5 : Assurer la cohérence de son récit</v>
      </c>
      <c r="W9" s="448"/>
      <c r="X9" s="448"/>
      <c r="Y9" s="449"/>
      <c r="Z9" s="249"/>
      <c r="AA9" s="250">
        <v>24</v>
      </c>
      <c r="AB9" s="249"/>
      <c r="AC9" s="249"/>
      <c r="AD9" s="249"/>
      <c r="AE9" s="251"/>
      <c r="AF9" s="447" t="str">
        <f>COMP6</f>
        <v>CP 6 : S’exprimer dans une langue correcte et adaptée, en respectant les codes de l’écrit</v>
      </c>
      <c r="AG9" s="448"/>
      <c r="AH9" s="448"/>
      <c r="AI9" s="449"/>
      <c r="AJ9" s="249"/>
      <c r="AK9" s="447" t="str">
        <f>COMP7</f>
        <v>CP 7 : Préparer ses écrits, les reprendre pour les améliorer</v>
      </c>
      <c r="AL9" s="448"/>
      <c r="AM9" s="448"/>
      <c r="AN9" s="449"/>
      <c r="AO9" s="249"/>
      <c r="AP9" s="447" t="str">
        <f>COMP8</f>
        <v/>
      </c>
      <c r="AQ9" s="448"/>
      <c r="AR9" s="448"/>
      <c r="AS9" s="449"/>
      <c r="AT9" s="249"/>
      <c r="AU9" s="447" t="str">
        <f>COMP9</f>
        <v/>
      </c>
      <c r="AV9" s="448"/>
      <c r="AW9" s="448"/>
      <c r="AX9" s="449"/>
      <c r="AY9" s="249"/>
      <c r="AZ9" s="447" t="str">
        <f>COMP10</f>
        <v/>
      </c>
      <c r="BA9" s="448"/>
      <c r="BB9" s="448"/>
      <c r="BC9" s="449"/>
    </row>
    <row r="10" spans="1:55" s="94" customFormat="1" ht="17.25" customHeight="1" x14ac:dyDescent="0.25">
      <c r="A10" s="305"/>
      <c r="B10" s="443" t="str">
        <f>$I$3</f>
        <v>Moins de 15 %</v>
      </c>
      <c r="C10" s="444"/>
      <c r="D10" s="445" t="str">
        <f>$I$4</f>
        <v>De 15 % à 33 %</v>
      </c>
      <c r="E10" s="446"/>
      <c r="F10" s="286"/>
      <c r="G10" s="443" t="str">
        <f>$I$3</f>
        <v>Moins de 15 %</v>
      </c>
      <c r="H10" s="444"/>
      <c r="I10" s="445" t="str">
        <f>$I$4</f>
        <v>De 15 % à 33 %</v>
      </c>
      <c r="J10" s="446"/>
      <c r="K10" s="286"/>
      <c r="L10" s="443" t="str">
        <f>$I$3</f>
        <v>Moins de 15 %</v>
      </c>
      <c r="M10" s="444"/>
      <c r="N10" s="445" t="str">
        <f>$I$4</f>
        <v>De 15 % à 33 %</v>
      </c>
      <c r="O10" s="446"/>
      <c r="P10" s="286"/>
      <c r="Q10" s="443" t="str">
        <f>$I$3</f>
        <v>Moins de 15 %</v>
      </c>
      <c r="R10" s="444"/>
      <c r="S10" s="445" t="str">
        <f>$I$4</f>
        <v>De 15 % à 33 %</v>
      </c>
      <c r="T10" s="446"/>
      <c r="U10" s="286"/>
      <c r="V10" s="443" t="str">
        <f>$I$3</f>
        <v>Moins de 15 %</v>
      </c>
      <c r="W10" s="444"/>
      <c r="X10" s="445" t="str">
        <f>$I$4</f>
        <v>De 15 % à 33 %</v>
      </c>
      <c r="Y10" s="446"/>
      <c r="AA10" s="287"/>
      <c r="AB10" s="288"/>
      <c r="AE10" s="289"/>
      <c r="AF10" s="443" t="str">
        <f>$I$3</f>
        <v>Moins de 15 %</v>
      </c>
      <c r="AG10" s="444"/>
      <c r="AH10" s="445" t="str">
        <f>$I$4</f>
        <v>De 15 % à 33 %</v>
      </c>
      <c r="AI10" s="446"/>
      <c r="AJ10" s="286"/>
      <c r="AK10" s="443" t="str">
        <f>$I$3</f>
        <v>Moins de 15 %</v>
      </c>
      <c r="AL10" s="444"/>
      <c r="AM10" s="445" t="str">
        <f>$I$4</f>
        <v>De 15 % à 33 %</v>
      </c>
      <c r="AN10" s="446"/>
      <c r="AO10" s="286"/>
      <c r="AP10" s="443" t="str">
        <f>$I$3</f>
        <v>Moins de 15 %</v>
      </c>
      <c r="AQ10" s="444"/>
      <c r="AR10" s="445" t="str">
        <f>$I$4</f>
        <v>De 15 % à 33 %</v>
      </c>
      <c r="AS10" s="446"/>
      <c r="AT10" s="286"/>
      <c r="AU10" s="443" t="str">
        <f>$I$3</f>
        <v>Moins de 15 %</v>
      </c>
      <c r="AV10" s="444"/>
      <c r="AW10" s="445" t="str">
        <f>$I$4</f>
        <v>De 15 % à 33 %</v>
      </c>
      <c r="AX10" s="446"/>
      <c r="AY10" s="286"/>
      <c r="AZ10" s="454" t="str">
        <f>$I$3</f>
        <v>Moins de 15 %</v>
      </c>
      <c r="BA10" s="455"/>
      <c r="BB10" s="456" t="str">
        <f>$I$4</f>
        <v>De 15 % à 33 %</v>
      </c>
      <c r="BC10" s="457"/>
    </row>
    <row r="11" spans="1:55" s="260" customFormat="1" ht="17.25" customHeight="1" thickBot="1" x14ac:dyDescent="0.3">
      <c r="A11" s="306"/>
      <c r="B11" s="255" t="s">
        <v>110</v>
      </c>
      <c r="C11" s="256">
        <f>COUNTIF(B12:B51,"&gt;=A")</f>
        <v>0</v>
      </c>
      <c r="D11" s="257" t="s">
        <v>110</v>
      </c>
      <c r="E11" s="258">
        <f>COUNTIF(D12:D51,"&gt;=A")</f>
        <v>0</v>
      </c>
      <c r="F11" s="259"/>
      <c r="G11" s="255" t="s">
        <v>110</v>
      </c>
      <c r="H11" s="256">
        <f>COUNTIF(G12:G51,"&gt;=A")</f>
        <v>0</v>
      </c>
      <c r="I11" s="257" t="s">
        <v>110</v>
      </c>
      <c r="J11" s="258">
        <f>COUNTIF(I12:I51,"&gt;=A")</f>
        <v>0</v>
      </c>
      <c r="K11" s="259"/>
      <c r="L11" s="255" t="s">
        <v>110</v>
      </c>
      <c r="M11" s="256">
        <f>COUNTIF(L12:L51,"&gt;=A")</f>
        <v>0</v>
      </c>
      <c r="N11" s="257" t="s">
        <v>110</v>
      </c>
      <c r="O11" s="258">
        <f>COUNTIF(N12:N51,"&gt;=A")</f>
        <v>0</v>
      </c>
      <c r="P11" s="259"/>
      <c r="Q11" s="255" t="s">
        <v>110</v>
      </c>
      <c r="R11" s="256">
        <f>COUNTIF(Q12:Q51,"&gt;=A")</f>
        <v>0</v>
      </c>
      <c r="S11" s="257" t="s">
        <v>110</v>
      </c>
      <c r="T11" s="258">
        <f>COUNTIF(S12:S51,"&gt;=A")</f>
        <v>0</v>
      </c>
      <c r="U11" s="259"/>
      <c r="V11" s="255" t="s">
        <v>110</v>
      </c>
      <c r="W11" s="256">
        <f>COUNTIF(V12:V51,"&gt;=A")</f>
        <v>0</v>
      </c>
      <c r="X11" s="257" t="s">
        <v>110</v>
      </c>
      <c r="Y11" s="258">
        <f>COUNTIF(X12:X51,"&gt;=A")</f>
        <v>0</v>
      </c>
      <c r="AA11" s="261"/>
      <c r="AB11" s="262"/>
      <c r="AC11" s="263"/>
      <c r="AD11" s="263"/>
      <c r="AE11" s="264"/>
      <c r="AF11" s="255" t="s">
        <v>110</v>
      </c>
      <c r="AG11" s="256">
        <f>COUNTIF(AF12:AF51,"&gt;=A")</f>
        <v>0</v>
      </c>
      <c r="AH11" s="257" t="s">
        <v>110</v>
      </c>
      <c r="AI11" s="258">
        <f>COUNTIF(AH12:AH51,"&gt;=A")</f>
        <v>0</v>
      </c>
      <c r="AJ11" s="259"/>
      <c r="AK11" s="255" t="s">
        <v>110</v>
      </c>
      <c r="AL11" s="256">
        <f>COUNTIF(AK12:AK51,"&gt;=A")</f>
        <v>0</v>
      </c>
      <c r="AM11" s="257" t="s">
        <v>110</v>
      </c>
      <c r="AN11" s="258">
        <f>COUNTIF(AM12:AM51,"&gt;=A")</f>
        <v>0</v>
      </c>
      <c r="AO11" s="259"/>
      <c r="AP11" s="255" t="s">
        <v>110</v>
      </c>
      <c r="AQ11" s="256">
        <f>COUNTIF(AP12:AP51,"&gt;=A")</f>
        <v>0</v>
      </c>
      <c r="AR11" s="257" t="s">
        <v>110</v>
      </c>
      <c r="AS11" s="258">
        <f>COUNTIF(AR12:AR51,"&gt;=A")</f>
        <v>0</v>
      </c>
      <c r="AT11" s="259"/>
      <c r="AU11" s="255" t="s">
        <v>110</v>
      </c>
      <c r="AV11" s="256">
        <f>COUNTIF(AU12:AU51,"&gt;=A")</f>
        <v>0</v>
      </c>
      <c r="AW11" s="257" t="s">
        <v>110</v>
      </c>
      <c r="AX11" s="258">
        <f>COUNTIF(AW12:AW51,"&gt;=A")</f>
        <v>0</v>
      </c>
      <c r="AY11" s="259"/>
      <c r="AZ11" s="255" t="s">
        <v>110</v>
      </c>
      <c r="BA11" s="256">
        <f>COUNTIF(AZ12:AZ51,"&gt;=A")</f>
        <v>0</v>
      </c>
      <c r="BB11" s="257" t="s">
        <v>110</v>
      </c>
      <c r="BC11" s="258">
        <f>COUNTIF(BB12:BB51,"&gt;=A")</f>
        <v>0</v>
      </c>
    </row>
    <row r="12" spans="1:55" s="274" customFormat="1" ht="12.75" customHeight="1" x14ac:dyDescent="0.25">
      <c r="A12" s="265" t="str">
        <f>IF(Accueil!F13="","",Accueil!F13)</f>
        <v/>
      </c>
      <c r="B12" s="266" t="str">
        <f>IF(OR('Résultats élèves'!D4&lt;$J$3,'Résultats élèves'!D4="A"),'Groupes besoin'!A12,"")</f>
        <v/>
      </c>
      <c r="C12" s="267" t="str">
        <f>IF(B12="","",'Résultats élèves'!D4)</f>
        <v/>
      </c>
      <c r="D12" s="268" t="str">
        <f>IF(OR('Résultats élèves'!D4&lt;$J$4,'Résultats élèves'!D4="A"),'Groupes besoin'!A12,"")</f>
        <v/>
      </c>
      <c r="E12" s="269" t="str">
        <f>IF(D12="","",'Résultats élèves'!D4)</f>
        <v/>
      </c>
      <c r="F12" s="270"/>
      <c r="G12" s="266" t="str">
        <f>IF(OR('Résultats élèves'!E4&lt;$J$3,'Résultats élèves'!E4="A"),'Groupes besoin'!A12,"")</f>
        <v/>
      </c>
      <c r="H12" s="267" t="str">
        <f>IF(G12="","",'Résultats élèves'!E4)</f>
        <v/>
      </c>
      <c r="I12" s="268" t="str">
        <f>IF(OR('Résultats élèves'!E4&lt;$J$4,'Résultats élèves'!E4="A"),'Groupes besoin'!A12,"")</f>
        <v/>
      </c>
      <c r="J12" s="269" t="str">
        <f>IF(I12="","",'Résultats élèves'!E4)</f>
        <v/>
      </c>
      <c r="K12" s="270"/>
      <c r="L12" s="266" t="str">
        <f>IF(OR('Résultats élèves'!F4&lt;$J$3,'Résultats élèves'!F4="A"),'Groupes besoin'!A12,"")</f>
        <v/>
      </c>
      <c r="M12" s="267" t="str">
        <f>IF(L12="","",'Résultats élèves'!F4)</f>
        <v/>
      </c>
      <c r="N12" s="268" t="str">
        <f>IF(OR('Résultats élèves'!F4&lt;$J$4,'Résultats élèves'!F4="A"),'Groupes besoin'!A12,"")</f>
        <v/>
      </c>
      <c r="O12" s="269" t="str">
        <f>IF(N12="","",'Résultats élèves'!F4)</f>
        <v/>
      </c>
      <c r="P12" s="270"/>
      <c r="Q12" s="266" t="str">
        <f>IF(OR('Résultats élèves'!G4&lt;$J$3,'Résultats élèves'!G4="A"),'Groupes besoin'!A12,"")</f>
        <v/>
      </c>
      <c r="R12" s="267" t="str">
        <f>IF(Q12="","",'Résultats élèves'!G4)</f>
        <v/>
      </c>
      <c r="S12" s="268" t="str">
        <f>IF(OR('Résultats élèves'!G4&lt;$J$4,'Résultats élèves'!G4="A"),'Groupes besoin'!A12,"")</f>
        <v/>
      </c>
      <c r="T12" s="269" t="str">
        <f>IF(S12="","",'Résultats élèves'!G4)</f>
        <v/>
      </c>
      <c r="U12" s="270"/>
      <c r="V12" s="266" t="str">
        <f>IF(OR('Résultats élèves'!H4&lt;$J$3,'Résultats élèves'!H4="A"),'Groupes besoin'!A12,"")</f>
        <v/>
      </c>
      <c r="W12" s="267" t="str">
        <f>IF(V12="","",'Résultats élèves'!H4)</f>
        <v/>
      </c>
      <c r="X12" s="268" t="str">
        <f>IF(OR('Résultats élèves'!H4&lt;$J$4,'Résultats élèves'!H4="A"),'Groupes besoin'!A12,"")</f>
        <v/>
      </c>
      <c r="Y12" s="269" t="str">
        <f>IF(X12="","",'Résultats élèves'!H4)</f>
        <v/>
      </c>
      <c r="Z12" s="271"/>
      <c r="AA12" s="272">
        <f t="shared" ref="AA12" si="1">COUNTIF(B12:Y12,"")</f>
        <v>24</v>
      </c>
      <c r="AB12" s="273">
        <f>COUNTA(B12:Y12)</f>
        <v>20</v>
      </c>
      <c r="AC12" s="274" t="str">
        <f>IF(AA12&lt;$AA$9,#REF!,"")</f>
        <v/>
      </c>
      <c r="AE12" s="275"/>
      <c r="AF12" s="266" t="str">
        <f>IF(OR('Résultats élèves'!I4&lt;$J$3,'Résultats élèves'!I4="A"),'Groupes besoin'!A12,"")</f>
        <v/>
      </c>
      <c r="AG12" s="267" t="str">
        <f>IF(AF12="","",'Résultats élèves'!I4)</f>
        <v/>
      </c>
      <c r="AH12" s="268" t="str">
        <f>IF(OR('Résultats élèves'!I4&lt;$J$4,'Résultats élèves'!I4="A"),'Groupes besoin'!A12,"")</f>
        <v/>
      </c>
      <c r="AI12" s="269" t="str">
        <f>IF(AH12="","",'Résultats élèves'!I4)</f>
        <v/>
      </c>
      <c r="AJ12" s="270"/>
      <c r="AK12" s="266" t="str">
        <f>IF(OR('Résultats élèves'!J4&lt;$J$3,'Résultats élèves'!J4="A"),'Groupes besoin'!A12,"")</f>
        <v/>
      </c>
      <c r="AL12" s="267" t="str">
        <f>IF(AK12="","",'Résultats élèves'!J4)</f>
        <v/>
      </c>
      <c r="AM12" s="268" t="str">
        <f>IF(OR('Résultats élèves'!J4&lt;$J$4,'Résultats élèves'!J4="A"),'Groupes besoin'!A12,"")</f>
        <v/>
      </c>
      <c r="AN12" s="269" t="str">
        <f>IF(AM12="","",'Résultats élèves'!J4)</f>
        <v/>
      </c>
      <c r="AO12" s="270"/>
      <c r="AP12" s="266" t="str">
        <f>IF(OR('Résultats élèves'!K4&lt;$J$3,'Résultats élèves'!K4="A"),'Groupes besoin'!A12,"")</f>
        <v/>
      </c>
      <c r="AQ12" s="267" t="str">
        <f>IF(AP12="","",'Résultats élèves'!K4)</f>
        <v/>
      </c>
      <c r="AR12" s="268" t="str">
        <f>IF(OR('Résultats élèves'!K4&lt;$J$4,'Résultats élèves'!K4="A"),'Groupes besoin'!A12,"")</f>
        <v/>
      </c>
      <c r="AS12" s="269" t="str">
        <f>IF(AR12="","",'Résultats élèves'!K4)</f>
        <v/>
      </c>
      <c r="AT12" s="270"/>
      <c r="AU12" s="266" t="str">
        <f>IF(OR('Résultats élèves'!L4&lt;$J$3,'Résultats élèves'!L4="A"),'Groupes besoin'!A12,"")</f>
        <v/>
      </c>
      <c r="AV12" s="267" t="str">
        <f>IF(AU12="","",'Résultats élèves'!L4)</f>
        <v/>
      </c>
      <c r="AW12" s="268" t="str">
        <f>IF(OR('Résultats élèves'!L4&lt;$J$4,'Résultats élèves'!L4="A"),'Groupes besoin'!A12,"")</f>
        <v/>
      </c>
      <c r="AX12" s="269" t="str">
        <f>IF(AW12="","",'Résultats élèves'!L4)</f>
        <v/>
      </c>
      <c r="AY12" s="270"/>
      <c r="AZ12" s="266" t="str">
        <f>IF(OR('Résultats élèves'!M4&lt;$J$3,'Résultats élèves'!M4="A"),'Groupes besoin'!A12,"")</f>
        <v/>
      </c>
      <c r="BA12" s="267" t="str">
        <f>IF(AZ12="","",'Résultats élèves'!M4)</f>
        <v/>
      </c>
      <c r="BB12" s="268" t="str">
        <f>IF(OR('Résultats élèves'!M4&lt;$J$4,'Résultats élèves'!M4="A"),'Groupes besoin'!A12,"")</f>
        <v/>
      </c>
      <c r="BC12" s="269" t="str">
        <f>IF(BB12="","",'Résultats élèves'!M4)</f>
        <v/>
      </c>
    </row>
    <row r="13" spans="1:55" s="274" customFormat="1" ht="12.75" customHeight="1" x14ac:dyDescent="0.25">
      <c r="A13" s="276" t="str">
        <f>IF(Accueil!F14="","",Accueil!F14)</f>
        <v/>
      </c>
      <c r="B13" s="266" t="str">
        <f>IF(OR('Résultats élèves'!D5&lt;$J$3,'Résultats élèves'!D5="A"),'Groupes besoin'!A13,"")</f>
        <v/>
      </c>
      <c r="C13" s="267" t="str">
        <f>IF(B13="","",'Résultats élèves'!D5)</f>
        <v/>
      </c>
      <c r="D13" s="268" t="str">
        <f>IF(OR('Résultats élèves'!D5&lt;$J$4,'Résultats élèves'!D5="A"),'Groupes besoin'!A13,"")</f>
        <v/>
      </c>
      <c r="E13" s="269" t="str">
        <f>IF(D13="","",'Résultats élèves'!D5)</f>
        <v/>
      </c>
      <c r="F13" s="270"/>
      <c r="G13" s="266" t="str">
        <f>IF(OR('Résultats élèves'!E5&lt;$J$3,'Résultats élèves'!E5="A"),'Groupes besoin'!A13,"")</f>
        <v/>
      </c>
      <c r="H13" s="267" t="str">
        <f>IF(G13="","",'Résultats élèves'!E5)</f>
        <v/>
      </c>
      <c r="I13" s="268" t="str">
        <f>IF(OR('Résultats élèves'!E5&lt;$J$4,'Résultats élèves'!E5="A"),'Groupes besoin'!A13,"")</f>
        <v/>
      </c>
      <c r="J13" s="269" t="str">
        <f>IF(I13="","",'Résultats élèves'!E5)</f>
        <v/>
      </c>
      <c r="K13" s="270"/>
      <c r="L13" s="266" t="str">
        <f>IF(OR('Résultats élèves'!F5&lt;$J$3,'Résultats élèves'!F5="A"),'Groupes besoin'!A13,"")</f>
        <v/>
      </c>
      <c r="M13" s="267" t="str">
        <f>IF(L13="","",'Résultats élèves'!F5)</f>
        <v/>
      </c>
      <c r="N13" s="268" t="str">
        <f>IF(OR('Résultats élèves'!F5&lt;$J$4,'Résultats élèves'!F5="A"),'Groupes besoin'!A13,"")</f>
        <v/>
      </c>
      <c r="O13" s="269" t="str">
        <f>IF(N13="","",'Résultats élèves'!F5)</f>
        <v/>
      </c>
      <c r="P13" s="270"/>
      <c r="Q13" s="266" t="str">
        <f>IF(OR('Résultats élèves'!G5&lt;$J$3,'Résultats élèves'!G5="A"),'Groupes besoin'!A13,"")</f>
        <v/>
      </c>
      <c r="R13" s="267" t="str">
        <f>IF(Q13="","",'Résultats élèves'!G5)</f>
        <v/>
      </c>
      <c r="S13" s="268" t="str">
        <f>IF(OR('Résultats élèves'!G5&lt;$J$4,'Résultats élèves'!G5="A"),'Groupes besoin'!A13,"")</f>
        <v/>
      </c>
      <c r="T13" s="269" t="str">
        <f>IF(S13="","",'Résultats élèves'!G5)</f>
        <v/>
      </c>
      <c r="U13" s="270"/>
      <c r="V13" s="266" t="str">
        <f>IF(OR('Résultats élèves'!H5&lt;$J$3,'Résultats élèves'!H5="A"),'Groupes besoin'!A13,"")</f>
        <v/>
      </c>
      <c r="W13" s="267" t="str">
        <f>IF(V13="","",'Résultats élèves'!H5)</f>
        <v/>
      </c>
      <c r="X13" s="268" t="str">
        <f>IF(OR('Résultats élèves'!H5&lt;$J$4,'Résultats élèves'!H5="A"),'Groupes besoin'!A13,"")</f>
        <v/>
      </c>
      <c r="Y13" s="269" t="str">
        <f>IF(X13="","",'Résultats élèves'!H5)</f>
        <v/>
      </c>
      <c r="Z13" s="271"/>
      <c r="AA13" s="272">
        <f t="shared" ref="AA13:AA51" si="2">COUNTIF(B13:Y13,"")</f>
        <v>24</v>
      </c>
      <c r="AB13" s="273">
        <f t="shared" ref="AB13:AB51" si="3">COUNTA(B13:Y13)</f>
        <v>20</v>
      </c>
      <c r="AC13" s="274" t="str">
        <f>IF(AA13&lt;$AA$9,#REF!,"")</f>
        <v/>
      </c>
      <c r="AE13" s="275"/>
      <c r="AF13" s="266" t="str">
        <f>IF(OR('Résultats élèves'!I5&lt;$J$3,'Résultats élèves'!I5="A"),'Groupes besoin'!A13,"")</f>
        <v/>
      </c>
      <c r="AG13" s="267" t="str">
        <f>IF(AF13="","",'Résultats élèves'!I5)</f>
        <v/>
      </c>
      <c r="AH13" s="268" t="str">
        <f>IF(OR('Résultats élèves'!I5&lt;$J$4,'Résultats élèves'!I5="A"),'Groupes besoin'!A13,"")</f>
        <v/>
      </c>
      <c r="AI13" s="269" t="str">
        <f>IF(AH13="","",'Résultats élèves'!I5)</f>
        <v/>
      </c>
      <c r="AJ13" s="270"/>
      <c r="AK13" s="266" t="str">
        <f>IF(OR('Résultats élèves'!J5&lt;$J$3,'Résultats élèves'!J5="A"),'Groupes besoin'!A13,"")</f>
        <v/>
      </c>
      <c r="AL13" s="267" t="str">
        <f>IF(AK13="","",'Résultats élèves'!J5)</f>
        <v/>
      </c>
      <c r="AM13" s="268" t="str">
        <f>IF(OR('Résultats élèves'!J5&lt;$J$4,'Résultats élèves'!J5="A"),'Groupes besoin'!A13,"")</f>
        <v/>
      </c>
      <c r="AN13" s="269" t="str">
        <f>IF(AM13="","",'Résultats élèves'!J5)</f>
        <v/>
      </c>
      <c r="AO13" s="270"/>
      <c r="AP13" s="266" t="str">
        <f>IF(OR('Résultats élèves'!K5&lt;$J$3,'Résultats élèves'!K5="A"),'Groupes besoin'!A13,"")</f>
        <v/>
      </c>
      <c r="AQ13" s="267" t="str">
        <f>IF(AP13="","",'Résultats élèves'!K5)</f>
        <v/>
      </c>
      <c r="AR13" s="268" t="str">
        <f>IF(OR('Résultats élèves'!K5&lt;$J$4,'Résultats élèves'!K5="A"),'Groupes besoin'!A13,"")</f>
        <v/>
      </c>
      <c r="AS13" s="269" t="str">
        <f>IF(AR13="","",'Résultats élèves'!K5)</f>
        <v/>
      </c>
      <c r="AT13" s="270"/>
      <c r="AU13" s="266" t="str">
        <f>IF(OR('Résultats élèves'!L5&lt;$J$3,'Résultats élèves'!L5="A"),'Groupes besoin'!A13,"")</f>
        <v/>
      </c>
      <c r="AV13" s="267" t="str">
        <f>IF(AU13="","",'Résultats élèves'!L5)</f>
        <v/>
      </c>
      <c r="AW13" s="268" t="str">
        <f>IF(OR('Résultats élèves'!L5&lt;$J$4,'Résultats élèves'!L5="A"),'Groupes besoin'!A13,"")</f>
        <v/>
      </c>
      <c r="AX13" s="269" t="str">
        <f>IF(AW13="","",'Résultats élèves'!L5)</f>
        <v/>
      </c>
      <c r="AY13" s="270"/>
      <c r="AZ13" s="266" t="str">
        <f>IF(OR('Résultats élèves'!M5&lt;$J$3,'Résultats élèves'!M5="A"),'Groupes besoin'!A13,"")</f>
        <v/>
      </c>
      <c r="BA13" s="267" t="str">
        <f>IF(AZ13="","",'Résultats élèves'!M5)</f>
        <v/>
      </c>
      <c r="BB13" s="268" t="str">
        <f>IF(OR('Résultats élèves'!M5&lt;$J$4,'Résultats élèves'!M5="A"),'Groupes besoin'!A13,"")</f>
        <v/>
      </c>
      <c r="BC13" s="269" t="str">
        <f>IF(BB13="","",'Résultats élèves'!M5)</f>
        <v/>
      </c>
    </row>
    <row r="14" spans="1:55" s="274" customFormat="1" x14ac:dyDescent="0.25">
      <c r="A14" s="276" t="str">
        <f>IF(Accueil!F15="","",Accueil!F15)</f>
        <v/>
      </c>
      <c r="B14" s="266" t="str">
        <f>IF(OR('Résultats élèves'!D6&lt;$J$3,'Résultats élèves'!D6="A"),'Groupes besoin'!A14,"")</f>
        <v/>
      </c>
      <c r="C14" s="267" t="str">
        <f>IF(B14="","",'Résultats élèves'!D6)</f>
        <v/>
      </c>
      <c r="D14" s="268" t="str">
        <f>IF(OR('Résultats élèves'!D6&lt;$J$4,'Résultats élèves'!D6="A"),'Groupes besoin'!A14,"")</f>
        <v/>
      </c>
      <c r="E14" s="269" t="str">
        <f>IF(D14="","",'Résultats élèves'!D6)</f>
        <v/>
      </c>
      <c r="F14" s="270"/>
      <c r="G14" s="266" t="str">
        <f>IF(OR('Résultats élèves'!E6&lt;$J$3,'Résultats élèves'!E6="A"),'Groupes besoin'!A14,"")</f>
        <v/>
      </c>
      <c r="H14" s="267" t="str">
        <f>IF(G14="","",'Résultats élèves'!E6)</f>
        <v/>
      </c>
      <c r="I14" s="268" t="str">
        <f>IF(OR('Résultats élèves'!E6&lt;$J$4,'Résultats élèves'!E6="A"),'Groupes besoin'!A14,"")</f>
        <v/>
      </c>
      <c r="J14" s="269" t="str">
        <f>IF(I14="","",'Résultats élèves'!E6)</f>
        <v/>
      </c>
      <c r="K14" s="270"/>
      <c r="L14" s="266" t="str">
        <f>IF(OR('Résultats élèves'!F6&lt;$J$3,'Résultats élèves'!F6="A"),'Groupes besoin'!A14,"")</f>
        <v/>
      </c>
      <c r="M14" s="267" t="str">
        <f>IF(L14="","",'Résultats élèves'!F6)</f>
        <v/>
      </c>
      <c r="N14" s="268" t="str">
        <f>IF(OR('Résultats élèves'!F6&lt;$J$4,'Résultats élèves'!F6="A"),'Groupes besoin'!A14,"")</f>
        <v/>
      </c>
      <c r="O14" s="269" t="str">
        <f>IF(N14="","",'Résultats élèves'!F6)</f>
        <v/>
      </c>
      <c r="P14" s="270"/>
      <c r="Q14" s="266" t="str">
        <f>IF(OR('Résultats élèves'!G6&lt;$J$3,'Résultats élèves'!G6="A"),'Groupes besoin'!A14,"")</f>
        <v/>
      </c>
      <c r="R14" s="267" t="str">
        <f>IF(Q14="","",'Résultats élèves'!G6)</f>
        <v/>
      </c>
      <c r="S14" s="268" t="str">
        <f>IF(OR('Résultats élèves'!G6&lt;$J$4,'Résultats élèves'!G6="A"),'Groupes besoin'!A14,"")</f>
        <v/>
      </c>
      <c r="T14" s="269" t="str">
        <f>IF(S14="","",'Résultats élèves'!G6)</f>
        <v/>
      </c>
      <c r="U14" s="270"/>
      <c r="V14" s="266" t="str">
        <f>IF(OR('Résultats élèves'!H6&lt;$J$3,'Résultats élèves'!H6="A"),'Groupes besoin'!A14,"")</f>
        <v/>
      </c>
      <c r="W14" s="267" t="str">
        <f>IF(V14="","",'Résultats élèves'!H6)</f>
        <v/>
      </c>
      <c r="X14" s="268" t="str">
        <f>IF(OR('Résultats élèves'!H6&lt;$J$4,'Résultats élèves'!H6="A"),'Groupes besoin'!A14,"")</f>
        <v/>
      </c>
      <c r="Y14" s="269" t="str">
        <f>IF(X14="","",'Résultats élèves'!H6)</f>
        <v/>
      </c>
      <c r="Z14" s="271"/>
      <c r="AA14" s="272">
        <f t="shared" si="2"/>
        <v>24</v>
      </c>
      <c r="AB14" s="273">
        <f t="shared" si="3"/>
        <v>20</v>
      </c>
      <c r="AC14" s="274" t="str">
        <f>IF(AA14&lt;$AA$9,#REF!,"")</f>
        <v/>
      </c>
      <c r="AE14" s="275"/>
      <c r="AF14" s="266" t="str">
        <f>IF(OR('Résultats élèves'!I6&lt;$J$3,'Résultats élèves'!I6="A"),'Groupes besoin'!A14,"")</f>
        <v/>
      </c>
      <c r="AG14" s="267" t="str">
        <f>IF(AF14="","",'Résultats élèves'!I6)</f>
        <v/>
      </c>
      <c r="AH14" s="268" t="str">
        <f>IF(OR('Résultats élèves'!I6&lt;$J$4,'Résultats élèves'!I6="A"),'Groupes besoin'!A14,"")</f>
        <v/>
      </c>
      <c r="AI14" s="269" t="str">
        <f>IF(AH14="","",'Résultats élèves'!I6)</f>
        <v/>
      </c>
      <c r="AJ14" s="270"/>
      <c r="AK14" s="266" t="str">
        <f>IF(OR('Résultats élèves'!J6&lt;$J$3,'Résultats élèves'!J6="A"),'Groupes besoin'!A14,"")</f>
        <v/>
      </c>
      <c r="AL14" s="267" t="str">
        <f>IF(AK14="","",'Résultats élèves'!J6)</f>
        <v/>
      </c>
      <c r="AM14" s="268" t="str">
        <f>IF(OR('Résultats élèves'!J6&lt;$J$4,'Résultats élèves'!J6="A"),'Groupes besoin'!A14,"")</f>
        <v/>
      </c>
      <c r="AN14" s="269" t="str">
        <f>IF(AM14="","",'Résultats élèves'!J6)</f>
        <v/>
      </c>
      <c r="AO14" s="270"/>
      <c r="AP14" s="266" t="str">
        <f>IF(OR('Résultats élèves'!K6&lt;$J$3,'Résultats élèves'!K6="A"),'Groupes besoin'!A14,"")</f>
        <v/>
      </c>
      <c r="AQ14" s="267" t="str">
        <f>IF(AP14="","",'Résultats élèves'!K6)</f>
        <v/>
      </c>
      <c r="AR14" s="268" t="str">
        <f>IF(OR('Résultats élèves'!K6&lt;$J$4,'Résultats élèves'!K6="A"),'Groupes besoin'!A14,"")</f>
        <v/>
      </c>
      <c r="AS14" s="269" t="str">
        <f>IF(AR14="","",'Résultats élèves'!K6)</f>
        <v/>
      </c>
      <c r="AT14" s="270"/>
      <c r="AU14" s="266" t="str">
        <f>IF(OR('Résultats élèves'!L6&lt;$J$3,'Résultats élèves'!L6="A"),'Groupes besoin'!A14,"")</f>
        <v/>
      </c>
      <c r="AV14" s="267" t="str">
        <f>IF(AU14="","",'Résultats élèves'!L6)</f>
        <v/>
      </c>
      <c r="AW14" s="268" t="str">
        <f>IF(OR('Résultats élèves'!L6&lt;$J$4,'Résultats élèves'!L6="A"),'Groupes besoin'!A14,"")</f>
        <v/>
      </c>
      <c r="AX14" s="269" t="str">
        <f>IF(AW14="","",'Résultats élèves'!L6)</f>
        <v/>
      </c>
      <c r="AY14" s="270"/>
      <c r="AZ14" s="266" t="str">
        <f>IF(OR('Résultats élèves'!M6&lt;$J$3,'Résultats élèves'!M6="A"),'Groupes besoin'!A14,"")</f>
        <v/>
      </c>
      <c r="BA14" s="267" t="str">
        <f>IF(AZ14="","",'Résultats élèves'!M6)</f>
        <v/>
      </c>
      <c r="BB14" s="268" t="str">
        <f>IF(OR('Résultats élèves'!M6&lt;$J$4,'Résultats élèves'!M6="A"),'Groupes besoin'!A14,"")</f>
        <v/>
      </c>
      <c r="BC14" s="269" t="str">
        <f>IF(BB14="","",'Résultats élèves'!M6)</f>
        <v/>
      </c>
    </row>
    <row r="15" spans="1:55" s="274" customFormat="1" x14ac:dyDescent="0.25">
      <c r="A15" s="276" t="str">
        <f>IF(Accueil!F16="","",Accueil!F16)</f>
        <v/>
      </c>
      <c r="B15" s="266" t="str">
        <f>IF(OR('Résultats élèves'!D7&lt;$J$3,'Résultats élèves'!D7="A"),'Groupes besoin'!A15,"")</f>
        <v/>
      </c>
      <c r="C15" s="267" t="str">
        <f>IF(B15="","",'Résultats élèves'!D7)</f>
        <v/>
      </c>
      <c r="D15" s="268" t="str">
        <f>IF(OR('Résultats élèves'!D7&lt;$J$4,'Résultats élèves'!D7="A"),'Groupes besoin'!A15,"")</f>
        <v/>
      </c>
      <c r="E15" s="269" t="str">
        <f>IF(D15="","",'Résultats élèves'!D7)</f>
        <v/>
      </c>
      <c r="F15" s="270"/>
      <c r="G15" s="266" t="str">
        <f>IF(OR('Résultats élèves'!E7&lt;$J$3,'Résultats élèves'!E7="A"),'Groupes besoin'!A15,"")</f>
        <v/>
      </c>
      <c r="H15" s="267" t="str">
        <f>IF(G15="","",'Résultats élèves'!E7)</f>
        <v/>
      </c>
      <c r="I15" s="268" t="str">
        <f>IF(OR('Résultats élèves'!E7&lt;$J$4,'Résultats élèves'!E7="A"),'Groupes besoin'!A15,"")</f>
        <v/>
      </c>
      <c r="J15" s="269" t="str">
        <f>IF(I15="","",'Résultats élèves'!E7)</f>
        <v/>
      </c>
      <c r="K15" s="270"/>
      <c r="L15" s="266" t="str">
        <f>IF(OR('Résultats élèves'!F7&lt;$J$3,'Résultats élèves'!F7="A"),'Groupes besoin'!A15,"")</f>
        <v/>
      </c>
      <c r="M15" s="267" t="str">
        <f>IF(L15="","",'Résultats élèves'!F7)</f>
        <v/>
      </c>
      <c r="N15" s="268" t="str">
        <f>IF(OR('Résultats élèves'!F7&lt;$J$4,'Résultats élèves'!F7="A"),'Groupes besoin'!A15,"")</f>
        <v/>
      </c>
      <c r="O15" s="269" t="str">
        <f>IF(N15="","",'Résultats élèves'!F7)</f>
        <v/>
      </c>
      <c r="P15" s="270"/>
      <c r="Q15" s="266" t="str">
        <f>IF(OR('Résultats élèves'!G7&lt;$J$3,'Résultats élèves'!G7="A"),'Groupes besoin'!A15,"")</f>
        <v/>
      </c>
      <c r="R15" s="267" t="str">
        <f>IF(Q15="","",'Résultats élèves'!G7)</f>
        <v/>
      </c>
      <c r="S15" s="268" t="str">
        <f>IF(OR('Résultats élèves'!G7&lt;$J$4,'Résultats élèves'!G7="A"),'Groupes besoin'!A15,"")</f>
        <v/>
      </c>
      <c r="T15" s="269" t="str">
        <f>IF(S15="","",'Résultats élèves'!G7)</f>
        <v/>
      </c>
      <c r="U15" s="270"/>
      <c r="V15" s="266" t="str">
        <f>IF(OR('Résultats élèves'!H7&lt;$J$3,'Résultats élèves'!H7="A"),'Groupes besoin'!A15,"")</f>
        <v/>
      </c>
      <c r="W15" s="267" t="str">
        <f>IF(V15="","",'Résultats élèves'!H7)</f>
        <v/>
      </c>
      <c r="X15" s="268" t="str">
        <f>IF(OR('Résultats élèves'!H7&lt;$J$4,'Résultats élèves'!H7="A"),'Groupes besoin'!A15,"")</f>
        <v/>
      </c>
      <c r="Y15" s="269" t="str">
        <f>IF(X15="","",'Résultats élèves'!H7)</f>
        <v/>
      </c>
      <c r="Z15" s="271"/>
      <c r="AA15" s="272">
        <f t="shared" si="2"/>
        <v>24</v>
      </c>
      <c r="AB15" s="273">
        <f t="shared" si="3"/>
        <v>20</v>
      </c>
      <c r="AC15" s="274" t="str">
        <f>IF(AA15&lt;$AA$9,#REF!,"")</f>
        <v/>
      </c>
      <c r="AE15" s="275"/>
      <c r="AF15" s="266" t="str">
        <f>IF(OR('Résultats élèves'!I7&lt;$J$3,'Résultats élèves'!I7="A"),'Groupes besoin'!A15,"")</f>
        <v/>
      </c>
      <c r="AG15" s="267" t="str">
        <f>IF(AF15="","",'Résultats élèves'!I7)</f>
        <v/>
      </c>
      <c r="AH15" s="268" t="str">
        <f>IF(OR('Résultats élèves'!I7&lt;$J$4,'Résultats élèves'!I7="A"),'Groupes besoin'!A15,"")</f>
        <v/>
      </c>
      <c r="AI15" s="269" t="str">
        <f>IF(AH15="","",'Résultats élèves'!I7)</f>
        <v/>
      </c>
      <c r="AJ15" s="270"/>
      <c r="AK15" s="266" t="str">
        <f>IF(OR('Résultats élèves'!J7&lt;$J$3,'Résultats élèves'!J7="A"),'Groupes besoin'!A15,"")</f>
        <v/>
      </c>
      <c r="AL15" s="267" t="str">
        <f>IF(AK15="","",'Résultats élèves'!J7)</f>
        <v/>
      </c>
      <c r="AM15" s="268" t="str">
        <f>IF(OR('Résultats élèves'!J7&lt;$J$4,'Résultats élèves'!J7="A"),'Groupes besoin'!A15,"")</f>
        <v/>
      </c>
      <c r="AN15" s="269" t="str">
        <f>IF(AM15="","",'Résultats élèves'!J7)</f>
        <v/>
      </c>
      <c r="AO15" s="270"/>
      <c r="AP15" s="266" t="str">
        <f>IF(OR('Résultats élèves'!K7&lt;$J$3,'Résultats élèves'!K7="A"),'Groupes besoin'!A15,"")</f>
        <v/>
      </c>
      <c r="AQ15" s="267" t="str">
        <f>IF(AP15="","",'Résultats élèves'!K7)</f>
        <v/>
      </c>
      <c r="AR15" s="268" t="str">
        <f>IF(OR('Résultats élèves'!K7&lt;$J$4,'Résultats élèves'!K7="A"),'Groupes besoin'!A15,"")</f>
        <v/>
      </c>
      <c r="AS15" s="269" t="str">
        <f>IF(AR15="","",'Résultats élèves'!K7)</f>
        <v/>
      </c>
      <c r="AT15" s="270"/>
      <c r="AU15" s="266" t="str">
        <f>IF(OR('Résultats élèves'!L7&lt;$J$3,'Résultats élèves'!L7="A"),'Groupes besoin'!A15,"")</f>
        <v/>
      </c>
      <c r="AV15" s="267" t="str">
        <f>IF(AU15="","",'Résultats élèves'!L7)</f>
        <v/>
      </c>
      <c r="AW15" s="268" t="str">
        <f>IF(OR('Résultats élèves'!L7&lt;$J$4,'Résultats élèves'!L7="A"),'Groupes besoin'!A15,"")</f>
        <v/>
      </c>
      <c r="AX15" s="269" t="str">
        <f>IF(AW15="","",'Résultats élèves'!L7)</f>
        <v/>
      </c>
      <c r="AY15" s="270"/>
      <c r="AZ15" s="266" t="str">
        <f>IF(OR('Résultats élèves'!M7&lt;$J$3,'Résultats élèves'!M7="A"),'Groupes besoin'!A15,"")</f>
        <v/>
      </c>
      <c r="BA15" s="267" t="str">
        <f>IF(AZ15="","",'Résultats élèves'!M7)</f>
        <v/>
      </c>
      <c r="BB15" s="268" t="str">
        <f>IF(OR('Résultats élèves'!M7&lt;$J$4,'Résultats élèves'!M7="A"),'Groupes besoin'!A15,"")</f>
        <v/>
      </c>
      <c r="BC15" s="269" t="str">
        <f>IF(BB15="","",'Résultats élèves'!M7)</f>
        <v/>
      </c>
    </row>
    <row r="16" spans="1:55" s="274" customFormat="1" x14ac:dyDescent="0.25">
      <c r="A16" s="276" t="str">
        <f>IF(Accueil!F17="","",Accueil!F17)</f>
        <v/>
      </c>
      <c r="B16" s="266" t="str">
        <f>IF(OR('Résultats élèves'!D8&lt;$J$3,'Résultats élèves'!D8="A"),'Groupes besoin'!A16,"")</f>
        <v/>
      </c>
      <c r="C16" s="267" t="str">
        <f>IF(B16="","",'Résultats élèves'!D8)</f>
        <v/>
      </c>
      <c r="D16" s="268" t="str">
        <f>IF(OR('Résultats élèves'!D8&lt;$J$4,'Résultats élèves'!D8="A"),'Groupes besoin'!A16,"")</f>
        <v/>
      </c>
      <c r="E16" s="269" t="str">
        <f>IF(D16="","",'Résultats élèves'!D8)</f>
        <v/>
      </c>
      <c r="F16" s="270"/>
      <c r="G16" s="266" t="str">
        <f>IF(OR('Résultats élèves'!E8&lt;$J$3,'Résultats élèves'!E8="A"),'Groupes besoin'!A16,"")</f>
        <v/>
      </c>
      <c r="H16" s="267" t="str">
        <f>IF(G16="","",'Résultats élèves'!E8)</f>
        <v/>
      </c>
      <c r="I16" s="268" t="str">
        <f>IF(OR('Résultats élèves'!E8&lt;$J$4,'Résultats élèves'!E8="A"),'Groupes besoin'!A16,"")</f>
        <v/>
      </c>
      <c r="J16" s="269" t="str">
        <f>IF(I16="","",'Résultats élèves'!E8)</f>
        <v/>
      </c>
      <c r="K16" s="270"/>
      <c r="L16" s="266" t="str">
        <f>IF(OR('Résultats élèves'!F8&lt;$J$3,'Résultats élèves'!F8="A"),'Groupes besoin'!A16,"")</f>
        <v/>
      </c>
      <c r="M16" s="267" t="str">
        <f>IF(L16="","",'Résultats élèves'!F8)</f>
        <v/>
      </c>
      <c r="N16" s="268" t="str">
        <f>IF(OR('Résultats élèves'!F8&lt;$J$4,'Résultats élèves'!F8="A"),'Groupes besoin'!A16,"")</f>
        <v/>
      </c>
      <c r="O16" s="269" t="str">
        <f>IF(N16="","",'Résultats élèves'!F8)</f>
        <v/>
      </c>
      <c r="P16" s="270"/>
      <c r="Q16" s="266" t="str">
        <f>IF(OR('Résultats élèves'!G8&lt;$J$3,'Résultats élèves'!G8="A"),'Groupes besoin'!A16,"")</f>
        <v/>
      </c>
      <c r="R16" s="267" t="str">
        <f>IF(Q16="","",'Résultats élèves'!G8)</f>
        <v/>
      </c>
      <c r="S16" s="268" t="str">
        <f>IF(OR('Résultats élèves'!G8&lt;$J$4,'Résultats élèves'!G8="A"),'Groupes besoin'!A16,"")</f>
        <v/>
      </c>
      <c r="T16" s="269" t="str">
        <f>IF(S16="","",'Résultats élèves'!G8)</f>
        <v/>
      </c>
      <c r="U16" s="270"/>
      <c r="V16" s="266" t="str">
        <f>IF(OR('Résultats élèves'!H8&lt;$J$3,'Résultats élèves'!H8="A"),'Groupes besoin'!A16,"")</f>
        <v/>
      </c>
      <c r="W16" s="267" t="str">
        <f>IF(V16="","",'Résultats élèves'!H8)</f>
        <v/>
      </c>
      <c r="X16" s="268" t="str">
        <f>IF(OR('Résultats élèves'!H8&lt;$J$4,'Résultats élèves'!H8="A"),'Groupes besoin'!A16,"")</f>
        <v/>
      </c>
      <c r="Y16" s="269" t="str">
        <f>IF(X16="","",'Résultats élèves'!H8)</f>
        <v/>
      </c>
      <c r="Z16" s="271"/>
      <c r="AA16" s="272">
        <f t="shared" si="2"/>
        <v>24</v>
      </c>
      <c r="AB16" s="273">
        <f t="shared" si="3"/>
        <v>20</v>
      </c>
      <c r="AC16" s="274" t="str">
        <f>IF(AA16&lt;$AA$9,#REF!,"")</f>
        <v/>
      </c>
      <c r="AE16" s="275"/>
      <c r="AF16" s="266" t="str">
        <f>IF(OR('Résultats élèves'!I8&lt;$J$3,'Résultats élèves'!I8="A"),'Groupes besoin'!A16,"")</f>
        <v/>
      </c>
      <c r="AG16" s="267" t="str">
        <f>IF(AF16="","",'Résultats élèves'!I8)</f>
        <v/>
      </c>
      <c r="AH16" s="268" t="str">
        <f>IF(OR('Résultats élèves'!I8&lt;$J$4,'Résultats élèves'!I8="A"),'Groupes besoin'!A16,"")</f>
        <v/>
      </c>
      <c r="AI16" s="269" t="str">
        <f>IF(AH16="","",'Résultats élèves'!I8)</f>
        <v/>
      </c>
      <c r="AJ16" s="270"/>
      <c r="AK16" s="266" t="str">
        <f>IF(OR('Résultats élèves'!J8&lt;$J$3,'Résultats élèves'!J8="A"),'Groupes besoin'!A16,"")</f>
        <v/>
      </c>
      <c r="AL16" s="267" t="str">
        <f>IF(AK16="","",'Résultats élèves'!J8)</f>
        <v/>
      </c>
      <c r="AM16" s="268" t="str">
        <f>IF(OR('Résultats élèves'!J8&lt;$J$4,'Résultats élèves'!J8="A"),'Groupes besoin'!A16,"")</f>
        <v/>
      </c>
      <c r="AN16" s="269" t="str">
        <f>IF(AM16="","",'Résultats élèves'!J8)</f>
        <v/>
      </c>
      <c r="AO16" s="270"/>
      <c r="AP16" s="266" t="str">
        <f>IF(OR('Résultats élèves'!K8&lt;$J$3,'Résultats élèves'!K8="A"),'Groupes besoin'!A16,"")</f>
        <v/>
      </c>
      <c r="AQ16" s="267" t="str">
        <f>IF(AP16="","",'Résultats élèves'!K8)</f>
        <v/>
      </c>
      <c r="AR16" s="268" t="str">
        <f>IF(OR('Résultats élèves'!K8&lt;$J$4,'Résultats élèves'!K8="A"),'Groupes besoin'!A16,"")</f>
        <v/>
      </c>
      <c r="AS16" s="269" t="str">
        <f>IF(AR16="","",'Résultats élèves'!K8)</f>
        <v/>
      </c>
      <c r="AT16" s="270"/>
      <c r="AU16" s="266" t="str">
        <f>IF(OR('Résultats élèves'!L8&lt;$J$3,'Résultats élèves'!L8="A"),'Groupes besoin'!A16,"")</f>
        <v/>
      </c>
      <c r="AV16" s="267" t="str">
        <f>IF(AU16="","",'Résultats élèves'!L8)</f>
        <v/>
      </c>
      <c r="AW16" s="268" t="str">
        <f>IF(OR('Résultats élèves'!L8&lt;$J$4,'Résultats élèves'!L8="A"),'Groupes besoin'!A16,"")</f>
        <v/>
      </c>
      <c r="AX16" s="269" t="str">
        <f>IF(AW16="","",'Résultats élèves'!L8)</f>
        <v/>
      </c>
      <c r="AY16" s="270"/>
      <c r="AZ16" s="266" t="str">
        <f>IF(OR('Résultats élèves'!M8&lt;$J$3,'Résultats élèves'!M8="A"),'Groupes besoin'!A16,"")</f>
        <v/>
      </c>
      <c r="BA16" s="267" t="str">
        <f>IF(AZ16="","",'Résultats élèves'!M8)</f>
        <v/>
      </c>
      <c r="BB16" s="268" t="str">
        <f>IF(OR('Résultats élèves'!M8&lt;$J$4,'Résultats élèves'!M8="A"),'Groupes besoin'!A16,"")</f>
        <v/>
      </c>
      <c r="BC16" s="269" t="str">
        <f>IF(BB16="","",'Résultats élèves'!M8)</f>
        <v/>
      </c>
    </row>
    <row r="17" spans="1:55" s="274" customFormat="1" x14ac:dyDescent="0.25">
      <c r="A17" s="276" t="str">
        <f>IF(Accueil!F18="","",Accueil!F18)</f>
        <v/>
      </c>
      <c r="B17" s="266" t="str">
        <f>IF(OR('Résultats élèves'!D9&lt;$J$3,'Résultats élèves'!D9="A"),'Groupes besoin'!A17,"")</f>
        <v/>
      </c>
      <c r="C17" s="267" t="str">
        <f>IF(B17="","",'Résultats élèves'!D9)</f>
        <v/>
      </c>
      <c r="D17" s="268" t="str">
        <f>IF(OR('Résultats élèves'!D9&lt;$J$4,'Résultats élèves'!D9="A"),'Groupes besoin'!A17,"")</f>
        <v/>
      </c>
      <c r="E17" s="269" t="str">
        <f>IF(D17="","",'Résultats élèves'!D9)</f>
        <v/>
      </c>
      <c r="F17" s="270"/>
      <c r="G17" s="266" t="str">
        <f>IF(OR('Résultats élèves'!E9&lt;$J$3,'Résultats élèves'!E9="A"),'Groupes besoin'!A17,"")</f>
        <v/>
      </c>
      <c r="H17" s="267" t="str">
        <f>IF(G17="","",'Résultats élèves'!E9)</f>
        <v/>
      </c>
      <c r="I17" s="268" t="str">
        <f>IF(OR('Résultats élèves'!E9&lt;$J$4,'Résultats élèves'!E9="A"),'Groupes besoin'!A17,"")</f>
        <v/>
      </c>
      <c r="J17" s="269" t="str">
        <f>IF(I17="","",'Résultats élèves'!E9)</f>
        <v/>
      </c>
      <c r="K17" s="270"/>
      <c r="L17" s="266" t="str">
        <f>IF(OR('Résultats élèves'!F9&lt;$J$3,'Résultats élèves'!F9="A"),'Groupes besoin'!A17,"")</f>
        <v/>
      </c>
      <c r="M17" s="267" t="str">
        <f>IF(L17="","",'Résultats élèves'!F9)</f>
        <v/>
      </c>
      <c r="N17" s="268" t="str">
        <f>IF(OR('Résultats élèves'!F9&lt;$J$4,'Résultats élèves'!F9="A"),'Groupes besoin'!A17,"")</f>
        <v/>
      </c>
      <c r="O17" s="269" t="str">
        <f>IF(N17="","",'Résultats élèves'!F9)</f>
        <v/>
      </c>
      <c r="P17" s="270"/>
      <c r="Q17" s="266" t="str">
        <f>IF(OR('Résultats élèves'!G9&lt;$J$3,'Résultats élèves'!G9="A"),'Groupes besoin'!A17,"")</f>
        <v/>
      </c>
      <c r="R17" s="267" t="str">
        <f>IF(Q17="","",'Résultats élèves'!G9)</f>
        <v/>
      </c>
      <c r="S17" s="268" t="str">
        <f>IF(OR('Résultats élèves'!G9&lt;$J$4,'Résultats élèves'!G9="A"),'Groupes besoin'!A17,"")</f>
        <v/>
      </c>
      <c r="T17" s="269" t="str">
        <f>IF(S17="","",'Résultats élèves'!G9)</f>
        <v/>
      </c>
      <c r="U17" s="270"/>
      <c r="V17" s="266" t="str">
        <f>IF(OR('Résultats élèves'!H9&lt;$J$3,'Résultats élèves'!H9="A"),'Groupes besoin'!A17,"")</f>
        <v/>
      </c>
      <c r="W17" s="267" t="str">
        <f>IF(V17="","",'Résultats élèves'!H9)</f>
        <v/>
      </c>
      <c r="X17" s="268" t="str">
        <f>IF(OR('Résultats élèves'!H9&lt;$J$4,'Résultats élèves'!H9="A"),'Groupes besoin'!A17,"")</f>
        <v/>
      </c>
      <c r="Y17" s="269" t="str">
        <f>IF(X17="","",'Résultats élèves'!H9)</f>
        <v/>
      </c>
      <c r="Z17" s="271"/>
      <c r="AA17" s="272">
        <f t="shared" si="2"/>
        <v>24</v>
      </c>
      <c r="AB17" s="273">
        <f t="shared" si="3"/>
        <v>20</v>
      </c>
      <c r="AC17" s="274" t="str">
        <f>IF(AA17&lt;$AA$9,#REF!,"")</f>
        <v/>
      </c>
      <c r="AE17" s="275"/>
      <c r="AF17" s="266" t="str">
        <f>IF(OR('Résultats élèves'!I9&lt;$J$3,'Résultats élèves'!I9="A"),'Groupes besoin'!A17,"")</f>
        <v/>
      </c>
      <c r="AG17" s="267" t="str">
        <f>IF(AF17="","",'Résultats élèves'!I9)</f>
        <v/>
      </c>
      <c r="AH17" s="268" t="str">
        <f>IF(OR('Résultats élèves'!I9&lt;$J$4,'Résultats élèves'!I9="A"),'Groupes besoin'!A17,"")</f>
        <v/>
      </c>
      <c r="AI17" s="269" t="str">
        <f>IF(AH17="","",'Résultats élèves'!I9)</f>
        <v/>
      </c>
      <c r="AJ17" s="270"/>
      <c r="AK17" s="266" t="str">
        <f>IF(OR('Résultats élèves'!J9&lt;$J$3,'Résultats élèves'!J9="A"),'Groupes besoin'!A17,"")</f>
        <v/>
      </c>
      <c r="AL17" s="267" t="str">
        <f>IF(AK17="","",'Résultats élèves'!J9)</f>
        <v/>
      </c>
      <c r="AM17" s="268" t="str">
        <f>IF(OR('Résultats élèves'!J9&lt;$J$4,'Résultats élèves'!J9="A"),'Groupes besoin'!A17,"")</f>
        <v/>
      </c>
      <c r="AN17" s="269" t="str">
        <f>IF(AM17="","",'Résultats élèves'!J9)</f>
        <v/>
      </c>
      <c r="AO17" s="270"/>
      <c r="AP17" s="266" t="str">
        <f>IF(OR('Résultats élèves'!K9&lt;$J$3,'Résultats élèves'!K9="A"),'Groupes besoin'!A17,"")</f>
        <v/>
      </c>
      <c r="AQ17" s="267" t="str">
        <f>IF(AP17="","",'Résultats élèves'!K9)</f>
        <v/>
      </c>
      <c r="AR17" s="268" t="str">
        <f>IF(OR('Résultats élèves'!K9&lt;$J$4,'Résultats élèves'!K9="A"),'Groupes besoin'!A17,"")</f>
        <v/>
      </c>
      <c r="AS17" s="269" t="str">
        <f>IF(AR17="","",'Résultats élèves'!K9)</f>
        <v/>
      </c>
      <c r="AT17" s="270"/>
      <c r="AU17" s="266" t="str">
        <f>IF(OR('Résultats élèves'!L9&lt;$J$3,'Résultats élèves'!L9="A"),'Groupes besoin'!A17,"")</f>
        <v/>
      </c>
      <c r="AV17" s="267" t="str">
        <f>IF(AU17="","",'Résultats élèves'!L9)</f>
        <v/>
      </c>
      <c r="AW17" s="268" t="str">
        <f>IF(OR('Résultats élèves'!L9&lt;$J$4,'Résultats élèves'!L9="A"),'Groupes besoin'!A17,"")</f>
        <v/>
      </c>
      <c r="AX17" s="269" t="str">
        <f>IF(AW17="","",'Résultats élèves'!L9)</f>
        <v/>
      </c>
      <c r="AY17" s="270"/>
      <c r="AZ17" s="266" t="str">
        <f>IF(OR('Résultats élèves'!M9&lt;$J$3,'Résultats élèves'!M9="A"),'Groupes besoin'!A17,"")</f>
        <v/>
      </c>
      <c r="BA17" s="267" t="str">
        <f>IF(AZ17="","",'Résultats élèves'!M9)</f>
        <v/>
      </c>
      <c r="BB17" s="268" t="str">
        <f>IF(OR('Résultats élèves'!M9&lt;$J$4,'Résultats élèves'!M9="A"),'Groupes besoin'!A17,"")</f>
        <v/>
      </c>
      <c r="BC17" s="269" t="str">
        <f>IF(BB17="","",'Résultats élèves'!M9)</f>
        <v/>
      </c>
    </row>
    <row r="18" spans="1:55" s="274" customFormat="1" x14ac:dyDescent="0.25">
      <c r="A18" s="276" t="str">
        <f>IF(Accueil!F19="","",Accueil!F19)</f>
        <v/>
      </c>
      <c r="B18" s="266" t="str">
        <f>IF(OR('Résultats élèves'!D10&lt;$J$3,'Résultats élèves'!D10="A"),'Groupes besoin'!A18,"")</f>
        <v/>
      </c>
      <c r="C18" s="267" t="str">
        <f>IF(B18="","",'Résultats élèves'!D10)</f>
        <v/>
      </c>
      <c r="D18" s="268" t="str">
        <f>IF(OR('Résultats élèves'!D10&lt;$J$4,'Résultats élèves'!D10="A"),'Groupes besoin'!A18,"")</f>
        <v/>
      </c>
      <c r="E18" s="269" t="str">
        <f>IF(D18="","",'Résultats élèves'!D10)</f>
        <v/>
      </c>
      <c r="F18" s="270"/>
      <c r="G18" s="266" t="str">
        <f>IF(OR('Résultats élèves'!E10&lt;$J$3,'Résultats élèves'!E10="A"),'Groupes besoin'!A18,"")</f>
        <v/>
      </c>
      <c r="H18" s="267" t="str">
        <f>IF(G18="","",'Résultats élèves'!E10)</f>
        <v/>
      </c>
      <c r="I18" s="268" t="str">
        <f>IF(OR('Résultats élèves'!E10&lt;$J$4,'Résultats élèves'!E10="A"),'Groupes besoin'!A18,"")</f>
        <v/>
      </c>
      <c r="J18" s="269" t="str">
        <f>IF(I18="","",'Résultats élèves'!E10)</f>
        <v/>
      </c>
      <c r="K18" s="270"/>
      <c r="L18" s="266" t="str">
        <f>IF(OR('Résultats élèves'!F10&lt;$J$3,'Résultats élèves'!F10="A"),'Groupes besoin'!A18,"")</f>
        <v/>
      </c>
      <c r="M18" s="267" t="str">
        <f>IF(L18="","",'Résultats élèves'!F10)</f>
        <v/>
      </c>
      <c r="N18" s="268" t="str">
        <f>IF(OR('Résultats élèves'!F10&lt;$J$4,'Résultats élèves'!F10="A"),'Groupes besoin'!A18,"")</f>
        <v/>
      </c>
      <c r="O18" s="269" t="str">
        <f>IF(N18="","",'Résultats élèves'!F10)</f>
        <v/>
      </c>
      <c r="P18" s="270"/>
      <c r="Q18" s="266" t="str">
        <f>IF(OR('Résultats élèves'!G10&lt;$J$3,'Résultats élèves'!G10="A"),'Groupes besoin'!A18,"")</f>
        <v/>
      </c>
      <c r="R18" s="267" t="str">
        <f>IF(Q18="","",'Résultats élèves'!G10)</f>
        <v/>
      </c>
      <c r="S18" s="268" t="str">
        <f>IF(OR('Résultats élèves'!G10&lt;$J$4,'Résultats élèves'!G10="A"),'Groupes besoin'!A18,"")</f>
        <v/>
      </c>
      <c r="T18" s="269" t="str">
        <f>IF(S18="","",'Résultats élèves'!G10)</f>
        <v/>
      </c>
      <c r="U18" s="270"/>
      <c r="V18" s="266" t="str">
        <f>IF(OR('Résultats élèves'!H10&lt;$J$3,'Résultats élèves'!H10="A"),'Groupes besoin'!A18,"")</f>
        <v/>
      </c>
      <c r="W18" s="267" t="str">
        <f>IF(V18="","",'Résultats élèves'!H10)</f>
        <v/>
      </c>
      <c r="X18" s="268" t="str">
        <f>IF(OR('Résultats élèves'!H10&lt;$J$4,'Résultats élèves'!H10="A"),'Groupes besoin'!A18,"")</f>
        <v/>
      </c>
      <c r="Y18" s="269" t="str">
        <f>IF(X18="","",'Résultats élèves'!H10)</f>
        <v/>
      </c>
      <c r="Z18" s="271"/>
      <c r="AA18" s="272">
        <f t="shared" si="2"/>
        <v>24</v>
      </c>
      <c r="AB18" s="273">
        <f t="shared" si="3"/>
        <v>20</v>
      </c>
      <c r="AC18" s="274" t="str">
        <f>IF(AA18&lt;$AA$9,#REF!,"")</f>
        <v/>
      </c>
      <c r="AE18" s="275"/>
      <c r="AF18" s="266" t="str">
        <f>IF(OR('Résultats élèves'!I10&lt;$J$3,'Résultats élèves'!I10="A"),'Groupes besoin'!A18,"")</f>
        <v/>
      </c>
      <c r="AG18" s="267" t="str">
        <f>IF(AF18="","",'Résultats élèves'!I10)</f>
        <v/>
      </c>
      <c r="AH18" s="268" t="str">
        <f>IF(OR('Résultats élèves'!I10&lt;$J$4,'Résultats élèves'!I10="A"),'Groupes besoin'!A18,"")</f>
        <v/>
      </c>
      <c r="AI18" s="269" t="str">
        <f>IF(AH18="","",'Résultats élèves'!I10)</f>
        <v/>
      </c>
      <c r="AJ18" s="270"/>
      <c r="AK18" s="266" t="str">
        <f>IF(OR('Résultats élèves'!J10&lt;$J$3,'Résultats élèves'!J10="A"),'Groupes besoin'!A18,"")</f>
        <v/>
      </c>
      <c r="AL18" s="267" t="str">
        <f>IF(AK18="","",'Résultats élèves'!J10)</f>
        <v/>
      </c>
      <c r="AM18" s="268" t="str">
        <f>IF(OR('Résultats élèves'!J10&lt;$J$4,'Résultats élèves'!J10="A"),'Groupes besoin'!A18,"")</f>
        <v/>
      </c>
      <c r="AN18" s="269" t="str">
        <f>IF(AM18="","",'Résultats élèves'!J10)</f>
        <v/>
      </c>
      <c r="AO18" s="270"/>
      <c r="AP18" s="266" t="str">
        <f>IF(OR('Résultats élèves'!K10&lt;$J$3,'Résultats élèves'!K10="A"),'Groupes besoin'!A18,"")</f>
        <v/>
      </c>
      <c r="AQ18" s="267" t="str">
        <f>IF(AP18="","",'Résultats élèves'!K10)</f>
        <v/>
      </c>
      <c r="AR18" s="268" t="str">
        <f>IF(OR('Résultats élèves'!K10&lt;$J$4,'Résultats élèves'!K10="A"),'Groupes besoin'!A18,"")</f>
        <v/>
      </c>
      <c r="AS18" s="269" t="str">
        <f>IF(AR18="","",'Résultats élèves'!K10)</f>
        <v/>
      </c>
      <c r="AT18" s="270"/>
      <c r="AU18" s="266" t="str">
        <f>IF(OR('Résultats élèves'!L10&lt;$J$3,'Résultats élèves'!L10="A"),'Groupes besoin'!A18,"")</f>
        <v/>
      </c>
      <c r="AV18" s="267" t="str">
        <f>IF(AU18="","",'Résultats élèves'!L10)</f>
        <v/>
      </c>
      <c r="AW18" s="268" t="str">
        <f>IF(OR('Résultats élèves'!L10&lt;$J$4,'Résultats élèves'!L10="A"),'Groupes besoin'!A18,"")</f>
        <v/>
      </c>
      <c r="AX18" s="269" t="str">
        <f>IF(AW18="","",'Résultats élèves'!L10)</f>
        <v/>
      </c>
      <c r="AY18" s="270"/>
      <c r="AZ18" s="266" t="str">
        <f>IF(OR('Résultats élèves'!M10&lt;$J$3,'Résultats élèves'!M10="A"),'Groupes besoin'!A18,"")</f>
        <v/>
      </c>
      <c r="BA18" s="267" t="str">
        <f>IF(AZ18="","",'Résultats élèves'!M10)</f>
        <v/>
      </c>
      <c r="BB18" s="268" t="str">
        <f>IF(OR('Résultats élèves'!M10&lt;$J$4,'Résultats élèves'!M10="A"),'Groupes besoin'!A18,"")</f>
        <v/>
      </c>
      <c r="BC18" s="269" t="str">
        <f>IF(BB18="","",'Résultats élèves'!M10)</f>
        <v/>
      </c>
    </row>
    <row r="19" spans="1:55" s="274" customFormat="1" x14ac:dyDescent="0.25">
      <c r="A19" s="276" t="str">
        <f>IF(Accueil!F20="","",Accueil!F20)</f>
        <v/>
      </c>
      <c r="B19" s="266" t="str">
        <f>IF(OR('Résultats élèves'!D11&lt;$J$3,'Résultats élèves'!D11="A"),'Groupes besoin'!A19,"")</f>
        <v/>
      </c>
      <c r="C19" s="267" t="str">
        <f>IF(B19="","",'Résultats élèves'!D11)</f>
        <v/>
      </c>
      <c r="D19" s="268" t="str">
        <f>IF(OR('Résultats élèves'!D11&lt;$J$4,'Résultats élèves'!D11="A"),'Groupes besoin'!A19,"")</f>
        <v/>
      </c>
      <c r="E19" s="269" t="str">
        <f>IF(D19="","",'Résultats élèves'!D11)</f>
        <v/>
      </c>
      <c r="F19" s="270"/>
      <c r="G19" s="266" t="str">
        <f>IF(OR('Résultats élèves'!E11&lt;$J$3,'Résultats élèves'!E11="A"),'Groupes besoin'!A19,"")</f>
        <v/>
      </c>
      <c r="H19" s="267" t="str">
        <f>IF(G19="","",'Résultats élèves'!E11)</f>
        <v/>
      </c>
      <c r="I19" s="268" t="str">
        <f>IF(OR('Résultats élèves'!E11&lt;$J$4,'Résultats élèves'!E11="A"),'Groupes besoin'!A19,"")</f>
        <v/>
      </c>
      <c r="J19" s="269" t="str">
        <f>IF(I19="","",'Résultats élèves'!E11)</f>
        <v/>
      </c>
      <c r="K19" s="270"/>
      <c r="L19" s="266" t="str">
        <f>IF(OR('Résultats élèves'!F11&lt;$J$3,'Résultats élèves'!F11="A"),'Groupes besoin'!A19,"")</f>
        <v/>
      </c>
      <c r="M19" s="267" t="str">
        <f>IF(L19="","",'Résultats élèves'!F11)</f>
        <v/>
      </c>
      <c r="N19" s="268" t="str">
        <f>IF(OR('Résultats élèves'!F11&lt;$J$4,'Résultats élèves'!F11="A"),'Groupes besoin'!A19,"")</f>
        <v/>
      </c>
      <c r="O19" s="269" t="str">
        <f>IF(N19="","",'Résultats élèves'!F11)</f>
        <v/>
      </c>
      <c r="P19" s="270"/>
      <c r="Q19" s="266" t="str">
        <f>IF(OR('Résultats élèves'!G11&lt;$J$3,'Résultats élèves'!G11="A"),'Groupes besoin'!A19,"")</f>
        <v/>
      </c>
      <c r="R19" s="267" t="str">
        <f>IF(Q19="","",'Résultats élèves'!G11)</f>
        <v/>
      </c>
      <c r="S19" s="268" t="str">
        <f>IF(OR('Résultats élèves'!G11&lt;$J$4,'Résultats élèves'!G11="A"),'Groupes besoin'!A19,"")</f>
        <v/>
      </c>
      <c r="T19" s="269" t="str">
        <f>IF(S19="","",'Résultats élèves'!G11)</f>
        <v/>
      </c>
      <c r="U19" s="270"/>
      <c r="V19" s="266" t="str">
        <f>IF(OR('Résultats élèves'!H11&lt;$J$3,'Résultats élèves'!H11="A"),'Groupes besoin'!A19,"")</f>
        <v/>
      </c>
      <c r="W19" s="267" t="str">
        <f>IF(V19="","",'Résultats élèves'!H11)</f>
        <v/>
      </c>
      <c r="X19" s="268" t="str">
        <f>IF(OR('Résultats élèves'!H11&lt;$J$4,'Résultats élèves'!H11="A"),'Groupes besoin'!A19,"")</f>
        <v/>
      </c>
      <c r="Y19" s="269" t="str">
        <f>IF(X19="","",'Résultats élèves'!H11)</f>
        <v/>
      </c>
      <c r="Z19" s="271"/>
      <c r="AA19" s="272">
        <f t="shared" si="2"/>
        <v>24</v>
      </c>
      <c r="AB19" s="273">
        <f t="shared" si="3"/>
        <v>20</v>
      </c>
      <c r="AC19" s="274" t="str">
        <f>IF(AA19&lt;$AA$9,#REF!,"")</f>
        <v/>
      </c>
      <c r="AE19" s="275"/>
      <c r="AF19" s="266" t="str">
        <f>IF(OR('Résultats élèves'!I11&lt;$J$3,'Résultats élèves'!I11="A"),'Groupes besoin'!A19,"")</f>
        <v/>
      </c>
      <c r="AG19" s="267" t="str">
        <f>IF(AF19="","",'Résultats élèves'!I11)</f>
        <v/>
      </c>
      <c r="AH19" s="268" t="str">
        <f>IF(OR('Résultats élèves'!I11&lt;$J$4,'Résultats élèves'!I11="A"),'Groupes besoin'!A19,"")</f>
        <v/>
      </c>
      <c r="AI19" s="269" t="str">
        <f>IF(AH19="","",'Résultats élèves'!I11)</f>
        <v/>
      </c>
      <c r="AJ19" s="270"/>
      <c r="AK19" s="266" t="str">
        <f>IF(OR('Résultats élèves'!J11&lt;$J$3,'Résultats élèves'!J11="A"),'Groupes besoin'!A19,"")</f>
        <v/>
      </c>
      <c r="AL19" s="267" t="str">
        <f>IF(AK19="","",'Résultats élèves'!J11)</f>
        <v/>
      </c>
      <c r="AM19" s="268" t="str">
        <f>IF(OR('Résultats élèves'!J11&lt;$J$4,'Résultats élèves'!J11="A"),'Groupes besoin'!A19,"")</f>
        <v/>
      </c>
      <c r="AN19" s="269" t="str">
        <f>IF(AM19="","",'Résultats élèves'!J11)</f>
        <v/>
      </c>
      <c r="AO19" s="270"/>
      <c r="AP19" s="266" t="str">
        <f>IF(OR('Résultats élèves'!K11&lt;$J$3,'Résultats élèves'!K11="A"),'Groupes besoin'!A19,"")</f>
        <v/>
      </c>
      <c r="AQ19" s="267" t="str">
        <f>IF(AP19="","",'Résultats élèves'!K11)</f>
        <v/>
      </c>
      <c r="AR19" s="268" t="str">
        <f>IF(OR('Résultats élèves'!K11&lt;$J$4,'Résultats élèves'!K11="A"),'Groupes besoin'!A19,"")</f>
        <v/>
      </c>
      <c r="AS19" s="269" t="str">
        <f>IF(AR19="","",'Résultats élèves'!K11)</f>
        <v/>
      </c>
      <c r="AT19" s="270"/>
      <c r="AU19" s="266" t="str">
        <f>IF(OR('Résultats élèves'!L11&lt;$J$3,'Résultats élèves'!L11="A"),'Groupes besoin'!A19,"")</f>
        <v/>
      </c>
      <c r="AV19" s="267" t="str">
        <f>IF(AU19="","",'Résultats élèves'!L11)</f>
        <v/>
      </c>
      <c r="AW19" s="268" t="str">
        <f>IF(OR('Résultats élèves'!L11&lt;$J$4,'Résultats élèves'!L11="A"),'Groupes besoin'!A19,"")</f>
        <v/>
      </c>
      <c r="AX19" s="269" t="str">
        <f>IF(AW19="","",'Résultats élèves'!L11)</f>
        <v/>
      </c>
      <c r="AY19" s="270"/>
      <c r="AZ19" s="266" t="str">
        <f>IF(OR('Résultats élèves'!M11&lt;$J$3,'Résultats élèves'!M11="A"),'Groupes besoin'!A19,"")</f>
        <v/>
      </c>
      <c r="BA19" s="267" t="str">
        <f>IF(AZ19="","",'Résultats élèves'!M11)</f>
        <v/>
      </c>
      <c r="BB19" s="268" t="str">
        <f>IF(OR('Résultats élèves'!M11&lt;$J$4,'Résultats élèves'!M11="A"),'Groupes besoin'!A19,"")</f>
        <v/>
      </c>
      <c r="BC19" s="269" t="str">
        <f>IF(BB19="","",'Résultats élèves'!M11)</f>
        <v/>
      </c>
    </row>
    <row r="20" spans="1:55" s="274" customFormat="1" x14ac:dyDescent="0.25">
      <c r="A20" s="276" t="str">
        <f>IF(Accueil!F21="","",Accueil!F21)</f>
        <v/>
      </c>
      <c r="B20" s="266" t="str">
        <f>IF(OR('Résultats élèves'!D12&lt;$J$3,'Résultats élèves'!D12="A"),'Groupes besoin'!A20,"")</f>
        <v/>
      </c>
      <c r="C20" s="267" t="str">
        <f>IF(B20="","",'Résultats élèves'!D12)</f>
        <v/>
      </c>
      <c r="D20" s="268" t="str">
        <f>IF(OR('Résultats élèves'!D12&lt;$J$4,'Résultats élèves'!D12="A"),'Groupes besoin'!A20,"")</f>
        <v/>
      </c>
      <c r="E20" s="269" t="str">
        <f>IF(D20="","",'Résultats élèves'!D12)</f>
        <v/>
      </c>
      <c r="F20" s="270"/>
      <c r="G20" s="266" t="str">
        <f>IF(OR('Résultats élèves'!E12&lt;$J$3,'Résultats élèves'!E12="A"),'Groupes besoin'!A20,"")</f>
        <v/>
      </c>
      <c r="H20" s="267" t="str">
        <f>IF(G20="","",'Résultats élèves'!E12)</f>
        <v/>
      </c>
      <c r="I20" s="268" t="str">
        <f>IF(OR('Résultats élèves'!E12&lt;$J$4,'Résultats élèves'!E12="A"),'Groupes besoin'!A20,"")</f>
        <v/>
      </c>
      <c r="J20" s="269" t="str">
        <f>IF(I20="","",'Résultats élèves'!E12)</f>
        <v/>
      </c>
      <c r="K20" s="270"/>
      <c r="L20" s="266" t="str">
        <f>IF(OR('Résultats élèves'!F12&lt;$J$3,'Résultats élèves'!F12="A"),'Groupes besoin'!A20,"")</f>
        <v/>
      </c>
      <c r="M20" s="267" t="str">
        <f>IF(L20="","",'Résultats élèves'!F12)</f>
        <v/>
      </c>
      <c r="N20" s="268" t="str">
        <f>IF(OR('Résultats élèves'!F12&lt;$J$4,'Résultats élèves'!F12="A"),'Groupes besoin'!A20,"")</f>
        <v/>
      </c>
      <c r="O20" s="269" t="str">
        <f>IF(N20="","",'Résultats élèves'!F12)</f>
        <v/>
      </c>
      <c r="P20" s="270"/>
      <c r="Q20" s="266" t="str">
        <f>IF(OR('Résultats élèves'!G12&lt;$J$3,'Résultats élèves'!G12="A"),'Groupes besoin'!A20,"")</f>
        <v/>
      </c>
      <c r="R20" s="267" t="str">
        <f>IF(Q20="","",'Résultats élèves'!G12)</f>
        <v/>
      </c>
      <c r="S20" s="268" t="str">
        <f>IF(OR('Résultats élèves'!G12&lt;$J$4,'Résultats élèves'!G12="A"),'Groupes besoin'!A20,"")</f>
        <v/>
      </c>
      <c r="T20" s="269" t="str">
        <f>IF(S20="","",'Résultats élèves'!G12)</f>
        <v/>
      </c>
      <c r="U20" s="270"/>
      <c r="V20" s="266" t="str">
        <f>IF(OR('Résultats élèves'!H12&lt;$J$3,'Résultats élèves'!H12="A"),'Groupes besoin'!A20,"")</f>
        <v/>
      </c>
      <c r="W20" s="267" t="str">
        <f>IF(V20="","",'Résultats élèves'!H12)</f>
        <v/>
      </c>
      <c r="X20" s="268" t="str">
        <f>IF(OR('Résultats élèves'!H12&lt;$J$4,'Résultats élèves'!H12="A"),'Groupes besoin'!A20,"")</f>
        <v/>
      </c>
      <c r="Y20" s="269" t="str">
        <f>IF(X20="","",'Résultats élèves'!H12)</f>
        <v/>
      </c>
      <c r="Z20" s="271"/>
      <c r="AA20" s="272">
        <f t="shared" si="2"/>
        <v>24</v>
      </c>
      <c r="AB20" s="273">
        <f t="shared" si="3"/>
        <v>20</v>
      </c>
      <c r="AC20" s="274" t="str">
        <f>IF(AA20&lt;$AA$9,#REF!,"")</f>
        <v/>
      </c>
      <c r="AE20" s="275"/>
      <c r="AF20" s="266" t="str">
        <f>IF(OR('Résultats élèves'!I12&lt;$J$3,'Résultats élèves'!I12="A"),'Groupes besoin'!A20,"")</f>
        <v/>
      </c>
      <c r="AG20" s="267" t="str">
        <f>IF(AF20="","",'Résultats élèves'!I12)</f>
        <v/>
      </c>
      <c r="AH20" s="268" t="str">
        <f>IF(OR('Résultats élèves'!I12&lt;$J$4,'Résultats élèves'!I12="A"),'Groupes besoin'!A20,"")</f>
        <v/>
      </c>
      <c r="AI20" s="269" t="str">
        <f>IF(AH20="","",'Résultats élèves'!I12)</f>
        <v/>
      </c>
      <c r="AJ20" s="270"/>
      <c r="AK20" s="266" t="str">
        <f>IF(OR('Résultats élèves'!J12&lt;$J$3,'Résultats élèves'!J12="A"),'Groupes besoin'!A20,"")</f>
        <v/>
      </c>
      <c r="AL20" s="267" t="str">
        <f>IF(AK20="","",'Résultats élèves'!J12)</f>
        <v/>
      </c>
      <c r="AM20" s="268" t="str">
        <f>IF(OR('Résultats élèves'!J12&lt;$J$4,'Résultats élèves'!J12="A"),'Groupes besoin'!A20,"")</f>
        <v/>
      </c>
      <c r="AN20" s="269" t="str">
        <f>IF(AM20="","",'Résultats élèves'!J12)</f>
        <v/>
      </c>
      <c r="AO20" s="270"/>
      <c r="AP20" s="266" t="str">
        <f>IF(OR('Résultats élèves'!K12&lt;$J$3,'Résultats élèves'!K12="A"),'Groupes besoin'!A20,"")</f>
        <v/>
      </c>
      <c r="AQ20" s="267" t="str">
        <f>IF(AP20="","",'Résultats élèves'!K12)</f>
        <v/>
      </c>
      <c r="AR20" s="268" t="str">
        <f>IF(OR('Résultats élèves'!K12&lt;$J$4,'Résultats élèves'!K12="A"),'Groupes besoin'!A20,"")</f>
        <v/>
      </c>
      <c r="AS20" s="269" t="str">
        <f>IF(AR20="","",'Résultats élèves'!K12)</f>
        <v/>
      </c>
      <c r="AT20" s="270"/>
      <c r="AU20" s="266" t="str">
        <f>IF(OR('Résultats élèves'!L12&lt;$J$3,'Résultats élèves'!L12="A"),'Groupes besoin'!A20,"")</f>
        <v/>
      </c>
      <c r="AV20" s="267" t="str">
        <f>IF(AU20="","",'Résultats élèves'!L12)</f>
        <v/>
      </c>
      <c r="AW20" s="268" t="str">
        <f>IF(OR('Résultats élèves'!L12&lt;$J$4,'Résultats élèves'!L12="A"),'Groupes besoin'!A20,"")</f>
        <v/>
      </c>
      <c r="AX20" s="269" t="str">
        <f>IF(AW20="","",'Résultats élèves'!L12)</f>
        <v/>
      </c>
      <c r="AY20" s="270"/>
      <c r="AZ20" s="266" t="str">
        <f>IF(OR('Résultats élèves'!M12&lt;$J$3,'Résultats élèves'!M12="A"),'Groupes besoin'!A20,"")</f>
        <v/>
      </c>
      <c r="BA20" s="267" t="str">
        <f>IF(AZ20="","",'Résultats élèves'!M12)</f>
        <v/>
      </c>
      <c r="BB20" s="268" t="str">
        <f>IF(OR('Résultats élèves'!M12&lt;$J$4,'Résultats élèves'!M12="A"),'Groupes besoin'!A20,"")</f>
        <v/>
      </c>
      <c r="BC20" s="269" t="str">
        <f>IF(BB20="","",'Résultats élèves'!M12)</f>
        <v/>
      </c>
    </row>
    <row r="21" spans="1:55" s="274" customFormat="1" x14ac:dyDescent="0.25">
      <c r="A21" s="276" t="str">
        <f>IF(Accueil!F22="","",Accueil!F22)</f>
        <v/>
      </c>
      <c r="B21" s="266" t="str">
        <f>IF(OR('Résultats élèves'!D13&lt;$J$3,'Résultats élèves'!D13="A"),'Groupes besoin'!A21,"")</f>
        <v/>
      </c>
      <c r="C21" s="267" t="str">
        <f>IF(B21="","",'Résultats élèves'!D13)</f>
        <v/>
      </c>
      <c r="D21" s="268" t="str">
        <f>IF(OR('Résultats élèves'!D13&lt;$J$4,'Résultats élèves'!D13="A"),'Groupes besoin'!A21,"")</f>
        <v/>
      </c>
      <c r="E21" s="269" t="str">
        <f>IF(D21="","",'Résultats élèves'!D13)</f>
        <v/>
      </c>
      <c r="F21" s="270"/>
      <c r="G21" s="266" t="str">
        <f>IF(OR('Résultats élèves'!E13&lt;$J$3,'Résultats élèves'!E13="A"),'Groupes besoin'!A21,"")</f>
        <v/>
      </c>
      <c r="H21" s="267" t="str">
        <f>IF(G21="","",'Résultats élèves'!E13)</f>
        <v/>
      </c>
      <c r="I21" s="268" t="str">
        <f>IF(OR('Résultats élèves'!E13&lt;$J$4,'Résultats élèves'!E13="A"),'Groupes besoin'!A21,"")</f>
        <v/>
      </c>
      <c r="J21" s="269" t="str">
        <f>IF(I21="","",'Résultats élèves'!E13)</f>
        <v/>
      </c>
      <c r="K21" s="270"/>
      <c r="L21" s="266" t="str">
        <f>IF(OR('Résultats élèves'!F13&lt;$J$3,'Résultats élèves'!F13="A"),'Groupes besoin'!A21,"")</f>
        <v/>
      </c>
      <c r="M21" s="267" t="str">
        <f>IF(L21="","",'Résultats élèves'!F13)</f>
        <v/>
      </c>
      <c r="N21" s="268" t="str">
        <f>IF(OR('Résultats élèves'!F13&lt;$J$4,'Résultats élèves'!F13="A"),'Groupes besoin'!A21,"")</f>
        <v/>
      </c>
      <c r="O21" s="269" t="str">
        <f>IF(N21="","",'Résultats élèves'!F13)</f>
        <v/>
      </c>
      <c r="P21" s="270"/>
      <c r="Q21" s="266" t="str">
        <f>IF(OR('Résultats élèves'!G13&lt;$J$3,'Résultats élèves'!G13="A"),'Groupes besoin'!A21,"")</f>
        <v/>
      </c>
      <c r="R21" s="267" t="str">
        <f>IF(Q21="","",'Résultats élèves'!G13)</f>
        <v/>
      </c>
      <c r="S21" s="268" t="str">
        <f>IF(OR('Résultats élèves'!G13&lt;$J$4,'Résultats élèves'!G13="A"),'Groupes besoin'!A21,"")</f>
        <v/>
      </c>
      <c r="T21" s="269" t="str">
        <f>IF(S21="","",'Résultats élèves'!G13)</f>
        <v/>
      </c>
      <c r="U21" s="270"/>
      <c r="V21" s="266" t="str">
        <f>IF(OR('Résultats élèves'!H13&lt;$J$3,'Résultats élèves'!H13="A"),'Groupes besoin'!A21,"")</f>
        <v/>
      </c>
      <c r="W21" s="267" t="str">
        <f>IF(V21="","",'Résultats élèves'!H13)</f>
        <v/>
      </c>
      <c r="X21" s="268" t="str">
        <f>IF(OR('Résultats élèves'!H13&lt;$J$4,'Résultats élèves'!H13="A"),'Groupes besoin'!A21,"")</f>
        <v/>
      </c>
      <c r="Y21" s="269" t="str">
        <f>IF(X21="","",'Résultats élèves'!H13)</f>
        <v/>
      </c>
      <c r="Z21" s="271"/>
      <c r="AA21" s="272">
        <f t="shared" si="2"/>
        <v>24</v>
      </c>
      <c r="AB21" s="273">
        <f t="shared" si="3"/>
        <v>20</v>
      </c>
      <c r="AC21" s="274" t="str">
        <f>IF(AA21&lt;$AA$9,#REF!,"")</f>
        <v/>
      </c>
      <c r="AE21" s="275"/>
      <c r="AF21" s="266" t="str">
        <f>IF(OR('Résultats élèves'!I13&lt;$J$3,'Résultats élèves'!I13="A"),'Groupes besoin'!A21,"")</f>
        <v/>
      </c>
      <c r="AG21" s="267" t="str">
        <f>IF(AF21="","",'Résultats élèves'!I13)</f>
        <v/>
      </c>
      <c r="AH21" s="268" t="str">
        <f>IF(OR('Résultats élèves'!I13&lt;$J$4,'Résultats élèves'!I13="A"),'Groupes besoin'!A21,"")</f>
        <v/>
      </c>
      <c r="AI21" s="269" t="str">
        <f>IF(AH21="","",'Résultats élèves'!I13)</f>
        <v/>
      </c>
      <c r="AJ21" s="270"/>
      <c r="AK21" s="266" t="str">
        <f>IF(OR('Résultats élèves'!J13&lt;$J$3,'Résultats élèves'!J13="A"),'Groupes besoin'!A21,"")</f>
        <v/>
      </c>
      <c r="AL21" s="267" t="str">
        <f>IF(AK21="","",'Résultats élèves'!J13)</f>
        <v/>
      </c>
      <c r="AM21" s="268" t="str">
        <f>IF(OR('Résultats élèves'!J13&lt;$J$4,'Résultats élèves'!J13="A"),'Groupes besoin'!A21,"")</f>
        <v/>
      </c>
      <c r="AN21" s="269" t="str">
        <f>IF(AM21="","",'Résultats élèves'!J13)</f>
        <v/>
      </c>
      <c r="AO21" s="270"/>
      <c r="AP21" s="266" t="str">
        <f>IF(OR('Résultats élèves'!K13&lt;$J$3,'Résultats élèves'!K13="A"),'Groupes besoin'!A21,"")</f>
        <v/>
      </c>
      <c r="AQ21" s="267" t="str">
        <f>IF(AP21="","",'Résultats élèves'!K13)</f>
        <v/>
      </c>
      <c r="AR21" s="268" t="str">
        <f>IF(OR('Résultats élèves'!K13&lt;$J$4,'Résultats élèves'!K13="A"),'Groupes besoin'!A21,"")</f>
        <v/>
      </c>
      <c r="AS21" s="269" t="str">
        <f>IF(AR21="","",'Résultats élèves'!K13)</f>
        <v/>
      </c>
      <c r="AT21" s="270"/>
      <c r="AU21" s="266" t="str">
        <f>IF(OR('Résultats élèves'!L13&lt;$J$3,'Résultats élèves'!L13="A"),'Groupes besoin'!A21,"")</f>
        <v/>
      </c>
      <c r="AV21" s="267" t="str">
        <f>IF(AU21="","",'Résultats élèves'!L13)</f>
        <v/>
      </c>
      <c r="AW21" s="268" t="str">
        <f>IF(OR('Résultats élèves'!L13&lt;$J$4,'Résultats élèves'!L13="A"),'Groupes besoin'!A21,"")</f>
        <v/>
      </c>
      <c r="AX21" s="269" t="str">
        <f>IF(AW21="","",'Résultats élèves'!L13)</f>
        <v/>
      </c>
      <c r="AY21" s="270"/>
      <c r="AZ21" s="266" t="str">
        <f>IF(OR('Résultats élèves'!M13&lt;$J$3,'Résultats élèves'!M13="A"),'Groupes besoin'!A21,"")</f>
        <v/>
      </c>
      <c r="BA21" s="267" t="str">
        <f>IF(AZ21="","",'Résultats élèves'!M13)</f>
        <v/>
      </c>
      <c r="BB21" s="268" t="str">
        <f>IF(OR('Résultats élèves'!M13&lt;$J$4,'Résultats élèves'!M13="A"),'Groupes besoin'!A21,"")</f>
        <v/>
      </c>
      <c r="BC21" s="269" t="str">
        <f>IF(BB21="","",'Résultats élèves'!M13)</f>
        <v/>
      </c>
    </row>
    <row r="22" spans="1:55" s="274" customFormat="1" x14ac:dyDescent="0.25">
      <c r="A22" s="276" t="str">
        <f>IF(Accueil!F23="","",Accueil!F23)</f>
        <v/>
      </c>
      <c r="B22" s="266" t="str">
        <f>IF(OR('Résultats élèves'!D14&lt;$J$3,'Résultats élèves'!D14="A"),'Groupes besoin'!A22,"")</f>
        <v/>
      </c>
      <c r="C22" s="267" t="str">
        <f>IF(B22="","",'Résultats élèves'!D14)</f>
        <v/>
      </c>
      <c r="D22" s="268" t="str">
        <f>IF(OR('Résultats élèves'!D14&lt;$J$4,'Résultats élèves'!D14="A"),'Groupes besoin'!A22,"")</f>
        <v/>
      </c>
      <c r="E22" s="269" t="str">
        <f>IF(D22="","",'Résultats élèves'!D14)</f>
        <v/>
      </c>
      <c r="F22" s="270"/>
      <c r="G22" s="266" t="str">
        <f>IF(OR('Résultats élèves'!E14&lt;$J$3,'Résultats élèves'!E14="A"),'Groupes besoin'!A22,"")</f>
        <v/>
      </c>
      <c r="H22" s="267" t="str">
        <f>IF(G22="","",'Résultats élèves'!E14)</f>
        <v/>
      </c>
      <c r="I22" s="268" t="str">
        <f>IF(OR('Résultats élèves'!E14&lt;$J$4,'Résultats élèves'!E14="A"),'Groupes besoin'!A22,"")</f>
        <v/>
      </c>
      <c r="J22" s="269" t="str">
        <f>IF(I22="","",'Résultats élèves'!E14)</f>
        <v/>
      </c>
      <c r="K22" s="270"/>
      <c r="L22" s="266" t="str">
        <f>IF(OR('Résultats élèves'!F14&lt;$J$3,'Résultats élèves'!F14="A"),'Groupes besoin'!A22,"")</f>
        <v/>
      </c>
      <c r="M22" s="267" t="str">
        <f>IF(L22="","",'Résultats élèves'!F14)</f>
        <v/>
      </c>
      <c r="N22" s="268" t="str">
        <f>IF(OR('Résultats élèves'!F14&lt;$J$4,'Résultats élèves'!F14="A"),'Groupes besoin'!A22,"")</f>
        <v/>
      </c>
      <c r="O22" s="269" t="str">
        <f>IF(N22="","",'Résultats élèves'!F14)</f>
        <v/>
      </c>
      <c r="P22" s="270"/>
      <c r="Q22" s="266" t="str">
        <f>IF(OR('Résultats élèves'!G14&lt;$J$3,'Résultats élèves'!G14="A"),'Groupes besoin'!A22,"")</f>
        <v/>
      </c>
      <c r="R22" s="267" t="str">
        <f>IF(Q22="","",'Résultats élèves'!G14)</f>
        <v/>
      </c>
      <c r="S22" s="268" t="str">
        <f>IF(OR('Résultats élèves'!G14&lt;$J$4,'Résultats élèves'!G14="A"),'Groupes besoin'!A22,"")</f>
        <v/>
      </c>
      <c r="T22" s="269" t="str">
        <f>IF(S22="","",'Résultats élèves'!G14)</f>
        <v/>
      </c>
      <c r="U22" s="270"/>
      <c r="V22" s="266" t="str">
        <f>IF(OR('Résultats élèves'!H14&lt;$J$3,'Résultats élèves'!H14="A"),'Groupes besoin'!A22,"")</f>
        <v/>
      </c>
      <c r="W22" s="267" t="str">
        <f>IF(V22="","",'Résultats élèves'!H14)</f>
        <v/>
      </c>
      <c r="X22" s="268" t="str">
        <f>IF(OR('Résultats élèves'!H14&lt;$J$4,'Résultats élèves'!H14="A"),'Groupes besoin'!A22,"")</f>
        <v/>
      </c>
      <c r="Y22" s="269" t="str">
        <f>IF(X22="","",'Résultats élèves'!H14)</f>
        <v/>
      </c>
      <c r="Z22" s="271"/>
      <c r="AA22" s="272">
        <f t="shared" si="2"/>
        <v>24</v>
      </c>
      <c r="AB22" s="273">
        <f t="shared" si="3"/>
        <v>20</v>
      </c>
      <c r="AC22" s="274" t="str">
        <f>IF(AA22&lt;$AA$9,#REF!,"")</f>
        <v/>
      </c>
      <c r="AE22" s="275"/>
      <c r="AF22" s="266" t="str">
        <f>IF(OR('Résultats élèves'!I14&lt;$J$3,'Résultats élèves'!I14="A"),'Groupes besoin'!A22,"")</f>
        <v/>
      </c>
      <c r="AG22" s="267" t="str">
        <f>IF(AF22="","",'Résultats élèves'!I14)</f>
        <v/>
      </c>
      <c r="AH22" s="268" t="str">
        <f>IF(OR('Résultats élèves'!I14&lt;$J$4,'Résultats élèves'!I14="A"),'Groupes besoin'!A22,"")</f>
        <v/>
      </c>
      <c r="AI22" s="269" t="str">
        <f>IF(AH22="","",'Résultats élèves'!I14)</f>
        <v/>
      </c>
      <c r="AJ22" s="270"/>
      <c r="AK22" s="266" t="str">
        <f>IF(OR('Résultats élèves'!J14&lt;$J$3,'Résultats élèves'!J14="A"),'Groupes besoin'!A22,"")</f>
        <v/>
      </c>
      <c r="AL22" s="267" t="str">
        <f>IF(AK22="","",'Résultats élèves'!J14)</f>
        <v/>
      </c>
      <c r="AM22" s="268" t="str">
        <f>IF(OR('Résultats élèves'!J14&lt;$J$4,'Résultats élèves'!J14="A"),'Groupes besoin'!A22,"")</f>
        <v/>
      </c>
      <c r="AN22" s="269" t="str">
        <f>IF(AM22="","",'Résultats élèves'!J14)</f>
        <v/>
      </c>
      <c r="AO22" s="270"/>
      <c r="AP22" s="266" t="str">
        <f>IF(OR('Résultats élèves'!K14&lt;$J$3,'Résultats élèves'!K14="A"),'Groupes besoin'!A22,"")</f>
        <v/>
      </c>
      <c r="AQ22" s="267" t="str">
        <f>IF(AP22="","",'Résultats élèves'!K14)</f>
        <v/>
      </c>
      <c r="AR22" s="268" t="str">
        <f>IF(OR('Résultats élèves'!K14&lt;$J$4,'Résultats élèves'!K14="A"),'Groupes besoin'!A22,"")</f>
        <v/>
      </c>
      <c r="AS22" s="269" t="str">
        <f>IF(AR22="","",'Résultats élèves'!K14)</f>
        <v/>
      </c>
      <c r="AT22" s="270"/>
      <c r="AU22" s="266" t="str">
        <f>IF(OR('Résultats élèves'!L14&lt;$J$3,'Résultats élèves'!L14="A"),'Groupes besoin'!A22,"")</f>
        <v/>
      </c>
      <c r="AV22" s="267" t="str">
        <f>IF(AU22="","",'Résultats élèves'!L14)</f>
        <v/>
      </c>
      <c r="AW22" s="268" t="str">
        <f>IF(OR('Résultats élèves'!L14&lt;$J$4,'Résultats élèves'!L14="A"),'Groupes besoin'!A22,"")</f>
        <v/>
      </c>
      <c r="AX22" s="269" t="str">
        <f>IF(AW22="","",'Résultats élèves'!L14)</f>
        <v/>
      </c>
      <c r="AY22" s="270"/>
      <c r="AZ22" s="266" t="str">
        <f>IF(OR('Résultats élèves'!M14&lt;$J$3,'Résultats élèves'!M14="A"),'Groupes besoin'!A22,"")</f>
        <v/>
      </c>
      <c r="BA22" s="267" t="str">
        <f>IF(AZ22="","",'Résultats élèves'!M14)</f>
        <v/>
      </c>
      <c r="BB22" s="268" t="str">
        <f>IF(OR('Résultats élèves'!M14&lt;$J$4,'Résultats élèves'!M14="A"),'Groupes besoin'!A22,"")</f>
        <v/>
      </c>
      <c r="BC22" s="269" t="str">
        <f>IF(BB22="","",'Résultats élèves'!M14)</f>
        <v/>
      </c>
    </row>
    <row r="23" spans="1:55" s="274" customFormat="1" x14ac:dyDescent="0.25">
      <c r="A23" s="276" t="str">
        <f>IF(Accueil!F24="","",Accueil!F24)</f>
        <v/>
      </c>
      <c r="B23" s="266" t="str">
        <f>IF(OR('Résultats élèves'!D15&lt;$J$3,'Résultats élèves'!D15="A"),'Groupes besoin'!A23,"")</f>
        <v/>
      </c>
      <c r="C23" s="267" t="str">
        <f>IF(B23="","",'Résultats élèves'!D15)</f>
        <v/>
      </c>
      <c r="D23" s="268" t="str">
        <f>IF(OR('Résultats élèves'!D15&lt;$J$4,'Résultats élèves'!D15="A"),'Groupes besoin'!A23,"")</f>
        <v/>
      </c>
      <c r="E23" s="269" t="str">
        <f>IF(D23="","",'Résultats élèves'!D15)</f>
        <v/>
      </c>
      <c r="F23" s="270"/>
      <c r="G23" s="266" t="str">
        <f>IF(OR('Résultats élèves'!E15&lt;$J$3,'Résultats élèves'!E15="A"),'Groupes besoin'!A23,"")</f>
        <v/>
      </c>
      <c r="H23" s="267" t="str">
        <f>IF(G23="","",'Résultats élèves'!E15)</f>
        <v/>
      </c>
      <c r="I23" s="268" t="str">
        <f>IF(OR('Résultats élèves'!E15&lt;$J$4,'Résultats élèves'!E15="A"),'Groupes besoin'!A23,"")</f>
        <v/>
      </c>
      <c r="J23" s="269" t="str">
        <f>IF(I23="","",'Résultats élèves'!E15)</f>
        <v/>
      </c>
      <c r="K23" s="270"/>
      <c r="L23" s="266" t="str">
        <f>IF(OR('Résultats élèves'!F15&lt;$J$3,'Résultats élèves'!F15="A"),'Groupes besoin'!A23,"")</f>
        <v/>
      </c>
      <c r="M23" s="267" t="str">
        <f>IF(L23="","",'Résultats élèves'!F15)</f>
        <v/>
      </c>
      <c r="N23" s="268" t="str">
        <f>IF(OR('Résultats élèves'!F15&lt;$J$4,'Résultats élèves'!F15="A"),'Groupes besoin'!A23,"")</f>
        <v/>
      </c>
      <c r="O23" s="269" t="str">
        <f>IF(N23="","",'Résultats élèves'!F15)</f>
        <v/>
      </c>
      <c r="P23" s="270"/>
      <c r="Q23" s="266" t="str">
        <f>IF(OR('Résultats élèves'!G15&lt;$J$3,'Résultats élèves'!G15="A"),'Groupes besoin'!A23,"")</f>
        <v/>
      </c>
      <c r="R23" s="267" t="str">
        <f>IF(Q23="","",'Résultats élèves'!G15)</f>
        <v/>
      </c>
      <c r="S23" s="268" t="str">
        <f>IF(OR('Résultats élèves'!G15&lt;$J$4,'Résultats élèves'!G15="A"),'Groupes besoin'!A23,"")</f>
        <v/>
      </c>
      <c r="T23" s="269" t="str">
        <f>IF(S23="","",'Résultats élèves'!G15)</f>
        <v/>
      </c>
      <c r="U23" s="270"/>
      <c r="V23" s="266" t="str">
        <f>IF(OR('Résultats élèves'!H15&lt;$J$3,'Résultats élèves'!H15="A"),'Groupes besoin'!A23,"")</f>
        <v/>
      </c>
      <c r="W23" s="267" t="str">
        <f>IF(V23="","",'Résultats élèves'!H15)</f>
        <v/>
      </c>
      <c r="X23" s="268" t="str">
        <f>IF(OR('Résultats élèves'!H15&lt;$J$4,'Résultats élèves'!H15="A"),'Groupes besoin'!A23,"")</f>
        <v/>
      </c>
      <c r="Y23" s="269" t="str">
        <f>IF(X23="","",'Résultats élèves'!H15)</f>
        <v/>
      </c>
      <c r="Z23" s="271"/>
      <c r="AA23" s="272">
        <f t="shared" si="2"/>
        <v>24</v>
      </c>
      <c r="AB23" s="273">
        <f t="shared" si="3"/>
        <v>20</v>
      </c>
      <c r="AC23" s="274" t="str">
        <f>IF(AA23&lt;$AA$9,#REF!,"")</f>
        <v/>
      </c>
      <c r="AE23" s="275"/>
      <c r="AF23" s="266" t="str">
        <f>IF(OR('Résultats élèves'!I15&lt;$J$3,'Résultats élèves'!I15="A"),'Groupes besoin'!A23,"")</f>
        <v/>
      </c>
      <c r="AG23" s="267" t="str">
        <f>IF(AF23="","",'Résultats élèves'!I15)</f>
        <v/>
      </c>
      <c r="AH23" s="268" t="str">
        <f>IF(OR('Résultats élèves'!I15&lt;$J$4,'Résultats élèves'!I15="A"),'Groupes besoin'!A23,"")</f>
        <v/>
      </c>
      <c r="AI23" s="269" t="str">
        <f>IF(AH23="","",'Résultats élèves'!I15)</f>
        <v/>
      </c>
      <c r="AJ23" s="270"/>
      <c r="AK23" s="266" t="str">
        <f>IF(OR('Résultats élèves'!J15&lt;$J$3,'Résultats élèves'!J15="A"),'Groupes besoin'!A23,"")</f>
        <v/>
      </c>
      <c r="AL23" s="267" t="str">
        <f>IF(AK23="","",'Résultats élèves'!J15)</f>
        <v/>
      </c>
      <c r="AM23" s="268" t="str">
        <f>IF(OR('Résultats élèves'!J15&lt;$J$4,'Résultats élèves'!J15="A"),'Groupes besoin'!A23,"")</f>
        <v/>
      </c>
      <c r="AN23" s="269" t="str">
        <f>IF(AM23="","",'Résultats élèves'!J15)</f>
        <v/>
      </c>
      <c r="AO23" s="270"/>
      <c r="AP23" s="266" t="str">
        <f>IF(OR('Résultats élèves'!K15&lt;$J$3,'Résultats élèves'!K15="A"),'Groupes besoin'!A23,"")</f>
        <v/>
      </c>
      <c r="AQ23" s="267" t="str">
        <f>IF(AP23="","",'Résultats élèves'!K15)</f>
        <v/>
      </c>
      <c r="AR23" s="268" t="str">
        <f>IF(OR('Résultats élèves'!K15&lt;$J$4,'Résultats élèves'!K15="A"),'Groupes besoin'!A23,"")</f>
        <v/>
      </c>
      <c r="AS23" s="269" t="str">
        <f>IF(AR23="","",'Résultats élèves'!K15)</f>
        <v/>
      </c>
      <c r="AT23" s="270"/>
      <c r="AU23" s="266" t="str">
        <f>IF(OR('Résultats élèves'!L15&lt;$J$3,'Résultats élèves'!L15="A"),'Groupes besoin'!A23,"")</f>
        <v/>
      </c>
      <c r="AV23" s="267" t="str">
        <f>IF(AU23="","",'Résultats élèves'!L15)</f>
        <v/>
      </c>
      <c r="AW23" s="268" t="str">
        <f>IF(OR('Résultats élèves'!L15&lt;$J$4,'Résultats élèves'!L15="A"),'Groupes besoin'!A23,"")</f>
        <v/>
      </c>
      <c r="AX23" s="269" t="str">
        <f>IF(AW23="","",'Résultats élèves'!L15)</f>
        <v/>
      </c>
      <c r="AY23" s="270"/>
      <c r="AZ23" s="266" t="str">
        <f>IF(OR('Résultats élèves'!M15&lt;$J$3,'Résultats élèves'!M15="A"),'Groupes besoin'!A23,"")</f>
        <v/>
      </c>
      <c r="BA23" s="267" t="str">
        <f>IF(AZ23="","",'Résultats élèves'!M15)</f>
        <v/>
      </c>
      <c r="BB23" s="268" t="str">
        <f>IF(OR('Résultats élèves'!M15&lt;$J$4,'Résultats élèves'!M15="A"),'Groupes besoin'!A23,"")</f>
        <v/>
      </c>
      <c r="BC23" s="269" t="str">
        <f>IF(BB23="","",'Résultats élèves'!M15)</f>
        <v/>
      </c>
    </row>
    <row r="24" spans="1:55" s="274" customFormat="1" x14ac:dyDescent="0.25">
      <c r="A24" s="276" t="str">
        <f>IF(Accueil!F25="","",Accueil!F25)</f>
        <v/>
      </c>
      <c r="B24" s="266" t="str">
        <f>IF(OR('Résultats élèves'!D16&lt;$J$3,'Résultats élèves'!D16="A"),'Groupes besoin'!A24,"")</f>
        <v/>
      </c>
      <c r="C24" s="267" t="str">
        <f>IF(B24="","",'Résultats élèves'!D16)</f>
        <v/>
      </c>
      <c r="D24" s="268" t="str">
        <f>IF(OR('Résultats élèves'!D16&lt;$J$4,'Résultats élèves'!D16="A"),'Groupes besoin'!A24,"")</f>
        <v/>
      </c>
      <c r="E24" s="269" t="str">
        <f>IF(D24="","",'Résultats élèves'!D16)</f>
        <v/>
      </c>
      <c r="F24" s="270"/>
      <c r="G24" s="266" t="str">
        <f>IF(OR('Résultats élèves'!E16&lt;$J$3,'Résultats élèves'!E16="A"),'Groupes besoin'!A24,"")</f>
        <v/>
      </c>
      <c r="H24" s="267" t="str">
        <f>IF(G24="","",'Résultats élèves'!E16)</f>
        <v/>
      </c>
      <c r="I24" s="268" t="str">
        <f>IF(OR('Résultats élèves'!E16&lt;$J$4,'Résultats élèves'!E16="A"),'Groupes besoin'!A24,"")</f>
        <v/>
      </c>
      <c r="J24" s="269" t="str">
        <f>IF(I24="","",'Résultats élèves'!E16)</f>
        <v/>
      </c>
      <c r="K24" s="270"/>
      <c r="L24" s="266" t="str">
        <f>IF(OR('Résultats élèves'!F16&lt;$J$3,'Résultats élèves'!F16="A"),'Groupes besoin'!A24,"")</f>
        <v/>
      </c>
      <c r="M24" s="267" t="str">
        <f>IF(L24="","",'Résultats élèves'!F16)</f>
        <v/>
      </c>
      <c r="N24" s="268" t="str">
        <f>IF(OR('Résultats élèves'!F16&lt;$J$4,'Résultats élèves'!F16="A"),'Groupes besoin'!A24,"")</f>
        <v/>
      </c>
      <c r="O24" s="269" t="str">
        <f>IF(N24="","",'Résultats élèves'!F16)</f>
        <v/>
      </c>
      <c r="P24" s="270"/>
      <c r="Q24" s="266" t="str">
        <f>IF(OR('Résultats élèves'!G16&lt;$J$3,'Résultats élèves'!G16="A"),'Groupes besoin'!A24,"")</f>
        <v/>
      </c>
      <c r="R24" s="267" t="str">
        <f>IF(Q24="","",'Résultats élèves'!G16)</f>
        <v/>
      </c>
      <c r="S24" s="268" t="str">
        <f>IF(OR('Résultats élèves'!G16&lt;$J$4,'Résultats élèves'!G16="A"),'Groupes besoin'!A24,"")</f>
        <v/>
      </c>
      <c r="T24" s="269" t="str">
        <f>IF(S24="","",'Résultats élèves'!G16)</f>
        <v/>
      </c>
      <c r="U24" s="270"/>
      <c r="V24" s="266" t="str">
        <f>IF(OR('Résultats élèves'!H16&lt;$J$3,'Résultats élèves'!H16="A"),'Groupes besoin'!A24,"")</f>
        <v/>
      </c>
      <c r="W24" s="267" t="str">
        <f>IF(V24="","",'Résultats élèves'!H16)</f>
        <v/>
      </c>
      <c r="X24" s="268" t="str">
        <f>IF(OR('Résultats élèves'!H16&lt;$J$4,'Résultats élèves'!H16="A"),'Groupes besoin'!A24,"")</f>
        <v/>
      </c>
      <c r="Y24" s="269" t="str">
        <f>IF(X24="","",'Résultats élèves'!H16)</f>
        <v/>
      </c>
      <c r="Z24" s="271"/>
      <c r="AA24" s="272">
        <f t="shared" si="2"/>
        <v>24</v>
      </c>
      <c r="AB24" s="273">
        <f t="shared" si="3"/>
        <v>20</v>
      </c>
      <c r="AC24" s="274" t="str">
        <f>IF(AA24&lt;$AA$9,#REF!,"")</f>
        <v/>
      </c>
      <c r="AE24" s="275"/>
      <c r="AF24" s="266" t="str">
        <f>IF(OR('Résultats élèves'!I16&lt;$J$3,'Résultats élèves'!I16="A"),'Groupes besoin'!A24,"")</f>
        <v/>
      </c>
      <c r="AG24" s="267" t="str">
        <f>IF(AF24="","",'Résultats élèves'!I16)</f>
        <v/>
      </c>
      <c r="AH24" s="268" t="str">
        <f>IF(OR('Résultats élèves'!I16&lt;$J$4,'Résultats élèves'!I16="A"),'Groupes besoin'!A24,"")</f>
        <v/>
      </c>
      <c r="AI24" s="269" t="str">
        <f>IF(AH24="","",'Résultats élèves'!I16)</f>
        <v/>
      </c>
      <c r="AJ24" s="270"/>
      <c r="AK24" s="266" t="str">
        <f>IF(OR('Résultats élèves'!J16&lt;$J$3,'Résultats élèves'!J16="A"),'Groupes besoin'!A24,"")</f>
        <v/>
      </c>
      <c r="AL24" s="267" t="str">
        <f>IF(AK24="","",'Résultats élèves'!J16)</f>
        <v/>
      </c>
      <c r="AM24" s="268" t="str">
        <f>IF(OR('Résultats élèves'!J16&lt;$J$4,'Résultats élèves'!J16="A"),'Groupes besoin'!A24,"")</f>
        <v/>
      </c>
      <c r="AN24" s="269" t="str">
        <f>IF(AM24="","",'Résultats élèves'!J16)</f>
        <v/>
      </c>
      <c r="AO24" s="270"/>
      <c r="AP24" s="266" t="str">
        <f>IF(OR('Résultats élèves'!K16&lt;$J$3,'Résultats élèves'!K16="A"),'Groupes besoin'!A24,"")</f>
        <v/>
      </c>
      <c r="AQ24" s="267" t="str">
        <f>IF(AP24="","",'Résultats élèves'!K16)</f>
        <v/>
      </c>
      <c r="AR24" s="268" t="str">
        <f>IF(OR('Résultats élèves'!K16&lt;$J$4,'Résultats élèves'!K16="A"),'Groupes besoin'!A24,"")</f>
        <v/>
      </c>
      <c r="AS24" s="269" t="str">
        <f>IF(AR24="","",'Résultats élèves'!K16)</f>
        <v/>
      </c>
      <c r="AT24" s="270"/>
      <c r="AU24" s="266" t="str">
        <f>IF(OR('Résultats élèves'!L16&lt;$J$3,'Résultats élèves'!L16="A"),'Groupes besoin'!A24,"")</f>
        <v/>
      </c>
      <c r="AV24" s="267" t="str">
        <f>IF(AU24="","",'Résultats élèves'!L16)</f>
        <v/>
      </c>
      <c r="AW24" s="268" t="str">
        <f>IF(OR('Résultats élèves'!L16&lt;$J$4,'Résultats élèves'!L16="A"),'Groupes besoin'!A24,"")</f>
        <v/>
      </c>
      <c r="AX24" s="269" t="str">
        <f>IF(AW24="","",'Résultats élèves'!L16)</f>
        <v/>
      </c>
      <c r="AY24" s="270"/>
      <c r="AZ24" s="266" t="str">
        <f>IF(OR('Résultats élèves'!M16&lt;$J$3,'Résultats élèves'!M16="A"),'Groupes besoin'!A24,"")</f>
        <v/>
      </c>
      <c r="BA24" s="267" t="str">
        <f>IF(AZ24="","",'Résultats élèves'!M16)</f>
        <v/>
      </c>
      <c r="BB24" s="268" t="str">
        <f>IF(OR('Résultats élèves'!M16&lt;$J$4,'Résultats élèves'!M16="A"),'Groupes besoin'!A24,"")</f>
        <v/>
      </c>
      <c r="BC24" s="269" t="str">
        <f>IF(BB24="","",'Résultats élèves'!M16)</f>
        <v/>
      </c>
    </row>
    <row r="25" spans="1:55" s="274" customFormat="1" x14ac:dyDescent="0.25">
      <c r="A25" s="276" t="str">
        <f>IF(Accueil!F26="","",Accueil!F26)</f>
        <v/>
      </c>
      <c r="B25" s="266" t="str">
        <f>IF(OR('Résultats élèves'!D17&lt;$J$3,'Résultats élèves'!D17="A"),'Groupes besoin'!A25,"")</f>
        <v/>
      </c>
      <c r="C25" s="267" t="str">
        <f>IF(B25="","",'Résultats élèves'!D17)</f>
        <v/>
      </c>
      <c r="D25" s="268" t="str">
        <f>IF(OR('Résultats élèves'!D17&lt;$J$4,'Résultats élèves'!D17="A"),'Groupes besoin'!A25,"")</f>
        <v/>
      </c>
      <c r="E25" s="269" t="str">
        <f>IF(D25="","",'Résultats élèves'!D17)</f>
        <v/>
      </c>
      <c r="F25" s="270"/>
      <c r="G25" s="266" t="str">
        <f>IF(OR('Résultats élèves'!E17&lt;$J$3,'Résultats élèves'!E17="A"),'Groupes besoin'!A25,"")</f>
        <v/>
      </c>
      <c r="H25" s="267" t="str">
        <f>IF(G25="","",'Résultats élèves'!E17)</f>
        <v/>
      </c>
      <c r="I25" s="268" t="str">
        <f>IF(OR('Résultats élèves'!E17&lt;$J$4,'Résultats élèves'!E17="A"),'Groupes besoin'!A25,"")</f>
        <v/>
      </c>
      <c r="J25" s="269" t="str">
        <f>IF(I25="","",'Résultats élèves'!E17)</f>
        <v/>
      </c>
      <c r="K25" s="270"/>
      <c r="L25" s="266" t="str">
        <f>IF(OR('Résultats élèves'!F17&lt;$J$3,'Résultats élèves'!F17="A"),'Groupes besoin'!A25,"")</f>
        <v/>
      </c>
      <c r="M25" s="267" t="str">
        <f>IF(L25="","",'Résultats élèves'!F17)</f>
        <v/>
      </c>
      <c r="N25" s="268" t="str">
        <f>IF(OR('Résultats élèves'!F17&lt;$J$4,'Résultats élèves'!F17="A"),'Groupes besoin'!A25,"")</f>
        <v/>
      </c>
      <c r="O25" s="269" t="str">
        <f>IF(N25="","",'Résultats élèves'!F17)</f>
        <v/>
      </c>
      <c r="P25" s="270"/>
      <c r="Q25" s="266" t="str">
        <f>IF(OR('Résultats élèves'!G17&lt;$J$3,'Résultats élèves'!G17="A"),'Groupes besoin'!A25,"")</f>
        <v/>
      </c>
      <c r="R25" s="267" t="str">
        <f>IF(Q25="","",'Résultats élèves'!G17)</f>
        <v/>
      </c>
      <c r="S25" s="268" t="str">
        <f>IF(OR('Résultats élèves'!G17&lt;$J$4,'Résultats élèves'!G17="A"),'Groupes besoin'!A25,"")</f>
        <v/>
      </c>
      <c r="T25" s="269" t="str">
        <f>IF(S25="","",'Résultats élèves'!G17)</f>
        <v/>
      </c>
      <c r="U25" s="270"/>
      <c r="V25" s="266" t="str">
        <f>IF(OR('Résultats élèves'!H17&lt;$J$3,'Résultats élèves'!H17="A"),'Groupes besoin'!A25,"")</f>
        <v/>
      </c>
      <c r="W25" s="267" t="str">
        <f>IF(V25="","",'Résultats élèves'!H17)</f>
        <v/>
      </c>
      <c r="X25" s="268" t="str">
        <f>IF(OR('Résultats élèves'!H17&lt;$J$4,'Résultats élèves'!H17="A"),'Groupes besoin'!A25,"")</f>
        <v/>
      </c>
      <c r="Y25" s="269" t="str">
        <f>IF(X25="","",'Résultats élèves'!H17)</f>
        <v/>
      </c>
      <c r="Z25" s="271"/>
      <c r="AA25" s="272">
        <f t="shared" si="2"/>
        <v>24</v>
      </c>
      <c r="AB25" s="273">
        <f t="shared" si="3"/>
        <v>20</v>
      </c>
      <c r="AC25" s="274" t="str">
        <f>IF(AA25&lt;$AA$9,#REF!,"")</f>
        <v/>
      </c>
      <c r="AE25" s="275"/>
      <c r="AF25" s="266" t="str">
        <f>IF(OR('Résultats élèves'!I17&lt;$J$3,'Résultats élèves'!I17="A"),'Groupes besoin'!A25,"")</f>
        <v/>
      </c>
      <c r="AG25" s="267" t="str">
        <f>IF(AF25="","",'Résultats élèves'!I17)</f>
        <v/>
      </c>
      <c r="AH25" s="268" t="str">
        <f>IF(OR('Résultats élèves'!I17&lt;$J$4,'Résultats élèves'!I17="A"),'Groupes besoin'!A25,"")</f>
        <v/>
      </c>
      <c r="AI25" s="269" t="str">
        <f>IF(AH25="","",'Résultats élèves'!I17)</f>
        <v/>
      </c>
      <c r="AJ25" s="270"/>
      <c r="AK25" s="266" t="str">
        <f>IF(OR('Résultats élèves'!J17&lt;$J$3,'Résultats élèves'!J17="A"),'Groupes besoin'!A25,"")</f>
        <v/>
      </c>
      <c r="AL25" s="267" t="str">
        <f>IF(AK25="","",'Résultats élèves'!J17)</f>
        <v/>
      </c>
      <c r="AM25" s="268" t="str">
        <f>IF(OR('Résultats élèves'!J17&lt;$J$4,'Résultats élèves'!J17="A"),'Groupes besoin'!A25,"")</f>
        <v/>
      </c>
      <c r="AN25" s="269" t="str">
        <f>IF(AM25="","",'Résultats élèves'!J17)</f>
        <v/>
      </c>
      <c r="AO25" s="270"/>
      <c r="AP25" s="266" t="str">
        <f>IF(OR('Résultats élèves'!K17&lt;$J$3,'Résultats élèves'!K17="A"),'Groupes besoin'!A25,"")</f>
        <v/>
      </c>
      <c r="AQ25" s="267" t="str">
        <f>IF(AP25="","",'Résultats élèves'!K17)</f>
        <v/>
      </c>
      <c r="AR25" s="268" t="str">
        <f>IF(OR('Résultats élèves'!K17&lt;$J$4,'Résultats élèves'!K17="A"),'Groupes besoin'!A25,"")</f>
        <v/>
      </c>
      <c r="AS25" s="269" t="str">
        <f>IF(AR25="","",'Résultats élèves'!K17)</f>
        <v/>
      </c>
      <c r="AT25" s="270"/>
      <c r="AU25" s="266" t="str">
        <f>IF(OR('Résultats élèves'!L17&lt;$J$3,'Résultats élèves'!L17="A"),'Groupes besoin'!A25,"")</f>
        <v/>
      </c>
      <c r="AV25" s="267" t="str">
        <f>IF(AU25="","",'Résultats élèves'!L17)</f>
        <v/>
      </c>
      <c r="AW25" s="268" t="str">
        <f>IF(OR('Résultats élèves'!L17&lt;$J$4,'Résultats élèves'!L17="A"),'Groupes besoin'!A25,"")</f>
        <v/>
      </c>
      <c r="AX25" s="269" t="str">
        <f>IF(AW25="","",'Résultats élèves'!L17)</f>
        <v/>
      </c>
      <c r="AY25" s="270"/>
      <c r="AZ25" s="266" t="str">
        <f>IF(OR('Résultats élèves'!M17&lt;$J$3,'Résultats élèves'!M17="A"),'Groupes besoin'!A25,"")</f>
        <v/>
      </c>
      <c r="BA25" s="267" t="str">
        <f>IF(AZ25="","",'Résultats élèves'!M17)</f>
        <v/>
      </c>
      <c r="BB25" s="268" t="str">
        <f>IF(OR('Résultats élèves'!M17&lt;$J$4,'Résultats élèves'!M17="A"),'Groupes besoin'!A25,"")</f>
        <v/>
      </c>
      <c r="BC25" s="269" t="str">
        <f>IF(BB25="","",'Résultats élèves'!M17)</f>
        <v/>
      </c>
    </row>
    <row r="26" spans="1:55" s="274" customFormat="1" x14ac:dyDescent="0.25">
      <c r="A26" s="276" t="str">
        <f>IF(Accueil!F27="","",Accueil!F27)</f>
        <v/>
      </c>
      <c r="B26" s="266" t="str">
        <f>IF(OR('Résultats élèves'!D18&lt;$J$3,'Résultats élèves'!D18="A"),'Groupes besoin'!A26,"")</f>
        <v/>
      </c>
      <c r="C26" s="267" t="str">
        <f>IF(B26="","",'Résultats élèves'!D18)</f>
        <v/>
      </c>
      <c r="D26" s="268" t="str">
        <f>IF(OR('Résultats élèves'!D18&lt;$J$4,'Résultats élèves'!D18="A"),'Groupes besoin'!A26,"")</f>
        <v/>
      </c>
      <c r="E26" s="269" t="str">
        <f>IF(D26="","",'Résultats élèves'!D18)</f>
        <v/>
      </c>
      <c r="F26" s="270"/>
      <c r="G26" s="266" t="str">
        <f>IF(OR('Résultats élèves'!E18&lt;$J$3,'Résultats élèves'!E18="A"),'Groupes besoin'!A26,"")</f>
        <v/>
      </c>
      <c r="H26" s="267" t="str">
        <f>IF(G26="","",'Résultats élèves'!E18)</f>
        <v/>
      </c>
      <c r="I26" s="268" t="str">
        <f>IF(OR('Résultats élèves'!E18&lt;$J$4,'Résultats élèves'!E18="A"),'Groupes besoin'!A26,"")</f>
        <v/>
      </c>
      <c r="J26" s="269" t="str">
        <f>IF(I26="","",'Résultats élèves'!E18)</f>
        <v/>
      </c>
      <c r="K26" s="270"/>
      <c r="L26" s="266" t="str">
        <f>IF(OR('Résultats élèves'!F18&lt;$J$3,'Résultats élèves'!F18="A"),'Groupes besoin'!A26,"")</f>
        <v/>
      </c>
      <c r="M26" s="267" t="str">
        <f>IF(L26="","",'Résultats élèves'!F18)</f>
        <v/>
      </c>
      <c r="N26" s="268" t="str">
        <f>IF(OR('Résultats élèves'!F18&lt;$J$4,'Résultats élèves'!F18="A"),'Groupes besoin'!A26,"")</f>
        <v/>
      </c>
      <c r="O26" s="269" t="str">
        <f>IF(N26="","",'Résultats élèves'!F18)</f>
        <v/>
      </c>
      <c r="P26" s="270"/>
      <c r="Q26" s="266" t="str">
        <f>IF(OR('Résultats élèves'!G18&lt;$J$3,'Résultats élèves'!G18="A"),'Groupes besoin'!A26,"")</f>
        <v/>
      </c>
      <c r="R26" s="267" t="str">
        <f>IF(Q26="","",'Résultats élèves'!G18)</f>
        <v/>
      </c>
      <c r="S26" s="268" t="str">
        <f>IF(OR('Résultats élèves'!G18&lt;$J$4,'Résultats élèves'!G18="A"),'Groupes besoin'!A26,"")</f>
        <v/>
      </c>
      <c r="T26" s="269" t="str">
        <f>IF(S26="","",'Résultats élèves'!G18)</f>
        <v/>
      </c>
      <c r="U26" s="270"/>
      <c r="V26" s="266" t="str">
        <f>IF(OR('Résultats élèves'!H18&lt;$J$3,'Résultats élèves'!H18="A"),'Groupes besoin'!A26,"")</f>
        <v/>
      </c>
      <c r="W26" s="267" t="str">
        <f>IF(V26="","",'Résultats élèves'!H18)</f>
        <v/>
      </c>
      <c r="X26" s="268" t="str">
        <f>IF(OR('Résultats élèves'!H18&lt;$J$4,'Résultats élèves'!H18="A"),'Groupes besoin'!A26,"")</f>
        <v/>
      </c>
      <c r="Y26" s="269" t="str">
        <f>IF(X26="","",'Résultats élèves'!H18)</f>
        <v/>
      </c>
      <c r="Z26" s="271"/>
      <c r="AA26" s="272">
        <f t="shared" si="2"/>
        <v>24</v>
      </c>
      <c r="AB26" s="273">
        <f t="shared" si="3"/>
        <v>20</v>
      </c>
      <c r="AC26" s="274" t="str">
        <f>IF(AA26&lt;$AA$9,#REF!,"")</f>
        <v/>
      </c>
      <c r="AE26" s="275"/>
      <c r="AF26" s="266" t="str">
        <f>IF(OR('Résultats élèves'!I18&lt;$J$3,'Résultats élèves'!I18="A"),'Groupes besoin'!A26,"")</f>
        <v/>
      </c>
      <c r="AG26" s="267" t="str">
        <f>IF(AF26="","",'Résultats élèves'!I18)</f>
        <v/>
      </c>
      <c r="AH26" s="268" t="str">
        <f>IF(OR('Résultats élèves'!I18&lt;$J$4,'Résultats élèves'!I18="A"),'Groupes besoin'!A26,"")</f>
        <v/>
      </c>
      <c r="AI26" s="269" t="str">
        <f>IF(AH26="","",'Résultats élèves'!I18)</f>
        <v/>
      </c>
      <c r="AJ26" s="270"/>
      <c r="AK26" s="266" t="str">
        <f>IF(OR('Résultats élèves'!J18&lt;$J$3,'Résultats élèves'!J18="A"),'Groupes besoin'!A26,"")</f>
        <v/>
      </c>
      <c r="AL26" s="267" t="str">
        <f>IF(AK26="","",'Résultats élèves'!J18)</f>
        <v/>
      </c>
      <c r="AM26" s="268" t="str">
        <f>IF(OR('Résultats élèves'!J18&lt;$J$4,'Résultats élèves'!J18="A"),'Groupes besoin'!A26,"")</f>
        <v/>
      </c>
      <c r="AN26" s="269" t="str">
        <f>IF(AM26="","",'Résultats élèves'!J18)</f>
        <v/>
      </c>
      <c r="AO26" s="270"/>
      <c r="AP26" s="266" t="str">
        <f>IF(OR('Résultats élèves'!K18&lt;$J$3,'Résultats élèves'!K18="A"),'Groupes besoin'!A26,"")</f>
        <v/>
      </c>
      <c r="AQ26" s="267" t="str">
        <f>IF(AP26="","",'Résultats élèves'!K18)</f>
        <v/>
      </c>
      <c r="AR26" s="268" t="str">
        <f>IF(OR('Résultats élèves'!K18&lt;$J$4,'Résultats élèves'!K18="A"),'Groupes besoin'!A26,"")</f>
        <v/>
      </c>
      <c r="AS26" s="269" t="str">
        <f>IF(AR26="","",'Résultats élèves'!K18)</f>
        <v/>
      </c>
      <c r="AT26" s="270"/>
      <c r="AU26" s="266" t="str">
        <f>IF(OR('Résultats élèves'!L18&lt;$J$3,'Résultats élèves'!L18="A"),'Groupes besoin'!A26,"")</f>
        <v/>
      </c>
      <c r="AV26" s="267" t="str">
        <f>IF(AU26="","",'Résultats élèves'!L18)</f>
        <v/>
      </c>
      <c r="AW26" s="268" t="str">
        <f>IF(OR('Résultats élèves'!L18&lt;$J$4,'Résultats élèves'!L18="A"),'Groupes besoin'!A26,"")</f>
        <v/>
      </c>
      <c r="AX26" s="269" t="str">
        <f>IF(AW26="","",'Résultats élèves'!L18)</f>
        <v/>
      </c>
      <c r="AY26" s="270"/>
      <c r="AZ26" s="266" t="str">
        <f>IF(OR('Résultats élèves'!M18&lt;$J$3,'Résultats élèves'!M18="A"),'Groupes besoin'!A26,"")</f>
        <v/>
      </c>
      <c r="BA26" s="267" t="str">
        <f>IF(AZ26="","",'Résultats élèves'!M18)</f>
        <v/>
      </c>
      <c r="BB26" s="268" t="str">
        <f>IF(OR('Résultats élèves'!M18&lt;$J$4,'Résultats élèves'!M18="A"),'Groupes besoin'!A26,"")</f>
        <v/>
      </c>
      <c r="BC26" s="269" t="str">
        <f>IF(BB26="","",'Résultats élèves'!M18)</f>
        <v/>
      </c>
    </row>
    <row r="27" spans="1:55" s="274" customFormat="1" x14ac:dyDescent="0.25">
      <c r="A27" s="276" t="str">
        <f>IF(Accueil!F28="","",Accueil!F28)</f>
        <v/>
      </c>
      <c r="B27" s="266" t="str">
        <f>IF(OR('Résultats élèves'!D19&lt;$J$3,'Résultats élèves'!D19="A"),'Groupes besoin'!A27,"")</f>
        <v/>
      </c>
      <c r="C27" s="267" t="str">
        <f>IF(B27="","",'Résultats élèves'!D19)</f>
        <v/>
      </c>
      <c r="D27" s="268" t="str">
        <f>IF(OR('Résultats élèves'!D19&lt;$J$4,'Résultats élèves'!D19="A"),'Groupes besoin'!A27,"")</f>
        <v/>
      </c>
      <c r="E27" s="269" t="str">
        <f>IF(D27="","",'Résultats élèves'!D19)</f>
        <v/>
      </c>
      <c r="F27" s="270"/>
      <c r="G27" s="266" t="str">
        <f>IF(OR('Résultats élèves'!E19&lt;$J$3,'Résultats élèves'!E19="A"),'Groupes besoin'!A27,"")</f>
        <v/>
      </c>
      <c r="H27" s="267" t="str">
        <f>IF(G27="","",'Résultats élèves'!E19)</f>
        <v/>
      </c>
      <c r="I27" s="268" t="str">
        <f>IF(OR('Résultats élèves'!E19&lt;$J$4,'Résultats élèves'!E19="A"),'Groupes besoin'!A27,"")</f>
        <v/>
      </c>
      <c r="J27" s="269" t="str">
        <f>IF(I27="","",'Résultats élèves'!E19)</f>
        <v/>
      </c>
      <c r="K27" s="270"/>
      <c r="L27" s="266" t="str">
        <f>IF(OR('Résultats élèves'!F19&lt;$J$3,'Résultats élèves'!F19="A"),'Groupes besoin'!A27,"")</f>
        <v/>
      </c>
      <c r="M27" s="267" t="str">
        <f>IF(L27="","",'Résultats élèves'!F19)</f>
        <v/>
      </c>
      <c r="N27" s="268" t="str">
        <f>IF(OR('Résultats élèves'!F19&lt;$J$4,'Résultats élèves'!F19="A"),'Groupes besoin'!A27,"")</f>
        <v/>
      </c>
      <c r="O27" s="269" t="str">
        <f>IF(N27="","",'Résultats élèves'!F19)</f>
        <v/>
      </c>
      <c r="P27" s="270"/>
      <c r="Q27" s="266" t="str">
        <f>IF(OR('Résultats élèves'!G19&lt;$J$3,'Résultats élèves'!G19="A"),'Groupes besoin'!A27,"")</f>
        <v/>
      </c>
      <c r="R27" s="267" t="str">
        <f>IF(Q27="","",'Résultats élèves'!G19)</f>
        <v/>
      </c>
      <c r="S27" s="268" t="str">
        <f>IF(OR('Résultats élèves'!G19&lt;$J$4,'Résultats élèves'!G19="A"),'Groupes besoin'!A27,"")</f>
        <v/>
      </c>
      <c r="T27" s="269" t="str">
        <f>IF(S27="","",'Résultats élèves'!G19)</f>
        <v/>
      </c>
      <c r="U27" s="270"/>
      <c r="V27" s="266" t="str">
        <f>IF(OR('Résultats élèves'!H19&lt;$J$3,'Résultats élèves'!H19="A"),'Groupes besoin'!A27,"")</f>
        <v/>
      </c>
      <c r="W27" s="267" t="str">
        <f>IF(V27="","",'Résultats élèves'!H19)</f>
        <v/>
      </c>
      <c r="X27" s="268" t="str">
        <f>IF(OR('Résultats élèves'!H19&lt;$J$4,'Résultats élèves'!H19="A"),'Groupes besoin'!A27,"")</f>
        <v/>
      </c>
      <c r="Y27" s="269" t="str">
        <f>IF(X27="","",'Résultats élèves'!H19)</f>
        <v/>
      </c>
      <c r="Z27" s="271"/>
      <c r="AA27" s="272">
        <f t="shared" si="2"/>
        <v>24</v>
      </c>
      <c r="AB27" s="273">
        <f t="shared" si="3"/>
        <v>20</v>
      </c>
      <c r="AC27" s="274" t="str">
        <f>IF(AA27&lt;$AA$9,#REF!,"")</f>
        <v/>
      </c>
      <c r="AE27" s="275"/>
      <c r="AF27" s="266" t="str">
        <f>IF(OR('Résultats élèves'!I19&lt;$J$3,'Résultats élèves'!I19="A"),'Groupes besoin'!A27,"")</f>
        <v/>
      </c>
      <c r="AG27" s="267" t="str">
        <f>IF(AF27="","",'Résultats élèves'!I19)</f>
        <v/>
      </c>
      <c r="AH27" s="268" t="str">
        <f>IF(OR('Résultats élèves'!I19&lt;$J$4,'Résultats élèves'!I19="A"),'Groupes besoin'!A27,"")</f>
        <v/>
      </c>
      <c r="AI27" s="269" t="str">
        <f>IF(AH27="","",'Résultats élèves'!I19)</f>
        <v/>
      </c>
      <c r="AJ27" s="270"/>
      <c r="AK27" s="266" t="str">
        <f>IF(OR('Résultats élèves'!J19&lt;$J$3,'Résultats élèves'!J19="A"),'Groupes besoin'!A27,"")</f>
        <v/>
      </c>
      <c r="AL27" s="267" t="str">
        <f>IF(AK27="","",'Résultats élèves'!J19)</f>
        <v/>
      </c>
      <c r="AM27" s="268" t="str">
        <f>IF(OR('Résultats élèves'!J19&lt;$J$4,'Résultats élèves'!J19="A"),'Groupes besoin'!A27,"")</f>
        <v/>
      </c>
      <c r="AN27" s="269" t="str">
        <f>IF(AM27="","",'Résultats élèves'!J19)</f>
        <v/>
      </c>
      <c r="AO27" s="270"/>
      <c r="AP27" s="266" t="str">
        <f>IF(OR('Résultats élèves'!K19&lt;$J$3,'Résultats élèves'!K19="A"),'Groupes besoin'!A27,"")</f>
        <v/>
      </c>
      <c r="AQ27" s="267" t="str">
        <f>IF(AP27="","",'Résultats élèves'!K19)</f>
        <v/>
      </c>
      <c r="AR27" s="268" t="str">
        <f>IF(OR('Résultats élèves'!K19&lt;$J$4,'Résultats élèves'!K19="A"),'Groupes besoin'!A27,"")</f>
        <v/>
      </c>
      <c r="AS27" s="269" t="str">
        <f>IF(AR27="","",'Résultats élèves'!K19)</f>
        <v/>
      </c>
      <c r="AT27" s="270"/>
      <c r="AU27" s="266" t="str">
        <f>IF(OR('Résultats élèves'!L19&lt;$J$3,'Résultats élèves'!L19="A"),'Groupes besoin'!A27,"")</f>
        <v/>
      </c>
      <c r="AV27" s="267" t="str">
        <f>IF(AU27="","",'Résultats élèves'!L19)</f>
        <v/>
      </c>
      <c r="AW27" s="268" t="str">
        <f>IF(OR('Résultats élèves'!L19&lt;$J$4,'Résultats élèves'!L19="A"),'Groupes besoin'!A27,"")</f>
        <v/>
      </c>
      <c r="AX27" s="269" t="str">
        <f>IF(AW27="","",'Résultats élèves'!L19)</f>
        <v/>
      </c>
      <c r="AY27" s="270"/>
      <c r="AZ27" s="266" t="str">
        <f>IF(OR('Résultats élèves'!M19&lt;$J$3,'Résultats élèves'!M19="A"),'Groupes besoin'!A27,"")</f>
        <v/>
      </c>
      <c r="BA27" s="267" t="str">
        <f>IF(AZ27="","",'Résultats élèves'!M19)</f>
        <v/>
      </c>
      <c r="BB27" s="268" t="str">
        <f>IF(OR('Résultats élèves'!M19&lt;$J$4,'Résultats élèves'!M19="A"),'Groupes besoin'!A27,"")</f>
        <v/>
      </c>
      <c r="BC27" s="269" t="str">
        <f>IF(BB27="","",'Résultats élèves'!M19)</f>
        <v/>
      </c>
    </row>
    <row r="28" spans="1:55" s="274" customFormat="1" x14ac:dyDescent="0.25">
      <c r="A28" s="276" t="str">
        <f>IF(Accueil!F29="","",Accueil!F29)</f>
        <v/>
      </c>
      <c r="B28" s="266" t="str">
        <f>IF(OR('Résultats élèves'!D20&lt;$J$3,'Résultats élèves'!D20="A"),'Groupes besoin'!A28,"")</f>
        <v/>
      </c>
      <c r="C28" s="267" t="str">
        <f>IF(B28="","",'Résultats élèves'!D20)</f>
        <v/>
      </c>
      <c r="D28" s="268" t="str">
        <f>IF(OR('Résultats élèves'!D20&lt;$J$4,'Résultats élèves'!D20="A"),'Groupes besoin'!A28,"")</f>
        <v/>
      </c>
      <c r="E28" s="269" t="str">
        <f>IF(D28="","",'Résultats élèves'!D20)</f>
        <v/>
      </c>
      <c r="F28" s="270"/>
      <c r="G28" s="266" t="str">
        <f>IF(OR('Résultats élèves'!E20&lt;$J$3,'Résultats élèves'!E20="A"),'Groupes besoin'!A28,"")</f>
        <v/>
      </c>
      <c r="H28" s="267" t="str">
        <f>IF(G28="","",'Résultats élèves'!E20)</f>
        <v/>
      </c>
      <c r="I28" s="268" t="str">
        <f>IF(OR('Résultats élèves'!E20&lt;$J$4,'Résultats élèves'!E20="A"),'Groupes besoin'!A28,"")</f>
        <v/>
      </c>
      <c r="J28" s="269" t="str">
        <f>IF(I28="","",'Résultats élèves'!E20)</f>
        <v/>
      </c>
      <c r="K28" s="270"/>
      <c r="L28" s="266" t="str">
        <f>IF(OR('Résultats élèves'!F20&lt;$J$3,'Résultats élèves'!F20="A"),'Groupes besoin'!A28,"")</f>
        <v/>
      </c>
      <c r="M28" s="267" t="str">
        <f>IF(L28="","",'Résultats élèves'!F20)</f>
        <v/>
      </c>
      <c r="N28" s="268" t="str">
        <f>IF(OR('Résultats élèves'!F20&lt;$J$4,'Résultats élèves'!F20="A"),'Groupes besoin'!A28,"")</f>
        <v/>
      </c>
      <c r="O28" s="269" t="str">
        <f>IF(N28="","",'Résultats élèves'!F20)</f>
        <v/>
      </c>
      <c r="P28" s="270"/>
      <c r="Q28" s="266" t="str">
        <f>IF(OR('Résultats élèves'!G20&lt;$J$3,'Résultats élèves'!G20="A"),'Groupes besoin'!A28,"")</f>
        <v/>
      </c>
      <c r="R28" s="267" t="str">
        <f>IF(Q28="","",'Résultats élèves'!G20)</f>
        <v/>
      </c>
      <c r="S28" s="268" t="str">
        <f>IF(OR('Résultats élèves'!G20&lt;$J$4,'Résultats élèves'!G20="A"),'Groupes besoin'!A28,"")</f>
        <v/>
      </c>
      <c r="T28" s="269" t="str">
        <f>IF(S28="","",'Résultats élèves'!G20)</f>
        <v/>
      </c>
      <c r="U28" s="270"/>
      <c r="V28" s="266" t="str">
        <f>IF(OR('Résultats élèves'!H20&lt;$J$3,'Résultats élèves'!H20="A"),'Groupes besoin'!A28,"")</f>
        <v/>
      </c>
      <c r="W28" s="267" t="str">
        <f>IF(V28="","",'Résultats élèves'!H20)</f>
        <v/>
      </c>
      <c r="X28" s="268" t="str">
        <f>IF(OR('Résultats élèves'!H20&lt;$J$4,'Résultats élèves'!H20="A"),'Groupes besoin'!A28,"")</f>
        <v/>
      </c>
      <c r="Y28" s="269" t="str">
        <f>IF(X28="","",'Résultats élèves'!H20)</f>
        <v/>
      </c>
      <c r="Z28" s="271"/>
      <c r="AA28" s="272">
        <f t="shared" si="2"/>
        <v>24</v>
      </c>
      <c r="AB28" s="273">
        <f t="shared" si="3"/>
        <v>20</v>
      </c>
      <c r="AC28" s="274" t="str">
        <f>IF(AA28&lt;$AA$9,#REF!,"")</f>
        <v/>
      </c>
      <c r="AE28" s="275"/>
      <c r="AF28" s="266" t="str">
        <f>IF(OR('Résultats élèves'!I20&lt;$J$3,'Résultats élèves'!I20="A"),'Groupes besoin'!A28,"")</f>
        <v/>
      </c>
      <c r="AG28" s="267" t="str">
        <f>IF(AF28="","",'Résultats élèves'!I20)</f>
        <v/>
      </c>
      <c r="AH28" s="268" t="str">
        <f>IF(OR('Résultats élèves'!I20&lt;$J$4,'Résultats élèves'!I20="A"),'Groupes besoin'!A28,"")</f>
        <v/>
      </c>
      <c r="AI28" s="269" t="str">
        <f>IF(AH28="","",'Résultats élèves'!I20)</f>
        <v/>
      </c>
      <c r="AJ28" s="270"/>
      <c r="AK28" s="266" t="str">
        <f>IF(OR('Résultats élèves'!J20&lt;$J$3,'Résultats élèves'!J20="A"),'Groupes besoin'!A28,"")</f>
        <v/>
      </c>
      <c r="AL28" s="267" t="str">
        <f>IF(AK28="","",'Résultats élèves'!J20)</f>
        <v/>
      </c>
      <c r="AM28" s="268" t="str">
        <f>IF(OR('Résultats élèves'!J20&lt;$J$4,'Résultats élèves'!J20="A"),'Groupes besoin'!A28,"")</f>
        <v/>
      </c>
      <c r="AN28" s="269" t="str">
        <f>IF(AM28="","",'Résultats élèves'!J20)</f>
        <v/>
      </c>
      <c r="AO28" s="270"/>
      <c r="AP28" s="266" t="str">
        <f>IF(OR('Résultats élèves'!K20&lt;$J$3,'Résultats élèves'!K20="A"),'Groupes besoin'!A28,"")</f>
        <v/>
      </c>
      <c r="AQ28" s="267" t="str">
        <f>IF(AP28="","",'Résultats élèves'!K20)</f>
        <v/>
      </c>
      <c r="AR28" s="268" t="str">
        <f>IF(OR('Résultats élèves'!K20&lt;$J$4,'Résultats élèves'!K20="A"),'Groupes besoin'!A28,"")</f>
        <v/>
      </c>
      <c r="AS28" s="269" t="str">
        <f>IF(AR28="","",'Résultats élèves'!K20)</f>
        <v/>
      </c>
      <c r="AT28" s="270"/>
      <c r="AU28" s="266" t="str">
        <f>IF(OR('Résultats élèves'!L20&lt;$J$3,'Résultats élèves'!L20="A"),'Groupes besoin'!A28,"")</f>
        <v/>
      </c>
      <c r="AV28" s="267" t="str">
        <f>IF(AU28="","",'Résultats élèves'!L20)</f>
        <v/>
      </c>
      <c r="AW28" s="268" t="str">
        <f>IF(OR('Résultats élèves'!L20&lt;$J$4,'Résultats élèves'!L20="A"),'Groupes besoin'!A28,"")</f>
        <v/>
      </c>
      <c r="AX28" s="269" t="str">
        <f>IF(AW28="","",'Résultats élèves'!L20)</f>
        <v/>
      </c>
      <c r="AY28" s="270"/>
      <c r="AZ28" s="266" t="str">
        <f>IF(OR('Résultats élèves'!M20&lt;$J$3,'Résultats élèves'!M20="A"),'Groupes besoin'!A28,"")</f>
        <v/>
      </c>
      <c r="BA28" s="267" t="str">
        <f>IF(AZ28="","",'Résultats élèves'!M20)</f>
        <v/>
      </c>
      <c r="BB28" s="268" t="str">
        <f>IF(OR('Résultats élèves'!M20&lt;$J$4,'Résultats élèves'!M20="A"),'Groupes besoin'!A28,"")</f>
        <v/>
      </c>
      <c r="BC28" s="269" t="str">
        <f>IF(BB28="","",'Résultats élèves'!M20)</f>
        <v/>
      </c>
    </row>
    <row r="29" spans="1:55" s="274" customFormat="1" x14ac:dyDescent="0.25">
      <c r="A29" s="276" t="str">
        <f>IF(Accueil!F30="","",Accueil!F30)</f>
        <v/>
      </c>
      <c r="B29" s="266" t="str">
        <f>IF(OR('Résultats élèves'!D21&lt;$J$3,'Résultats élèves'!D21="A"),'Groupes besoin'!A29,"")</f>
        <v/>
      </c>
      <c r="C29" s="267" t="str">
        <f>IF(B29="","",'Résultats élèves'!D21)</f>
        <v/>
      </c>
      <c r="D29" s="268" t="str">
        <f>IF(OR('Résultats élèves'!D21&lt;$J$4,'Résultats élèves'!D21="A"),'Groupes besoin'!A29,"")</f>
        <v/>
      </c>
      <c r="E29" s="269" t="str">
        <f>IF(D29="","",'Résultats élèves'!D21)</f>
        <v/>
      </c>
      <c r="F29" s="270"/>
      <c r="G29" s="266" t="str">
        <f>IF(OR('Résultats élèves'!E21&lt;$J$3,'Résultats élèves'!E21="A"),'Groupes besoin'!A29,"")</f>
        <v/>
      </c>
      <c r="H29" s="267" t="str">
        <f>IF(G29="","",'Résultats élèves'!E21)</f>
        <v/>
      </c>
      <c r="I29" s="268" t="str">
        <f>IF(OR('Résultats élèves'!E21&lt;$J$4,'Résultats élèves'!E21="A"),'Groupes besoin'!A29,"")</f>
        <v/>
      </c>
      <c r="J29" s="269" t="str">
        <f>IF(I29="","",'Résultats élèves'!E21)</f>
        <v/>
      </c>
      <c r="K29" s="270"/>
      <c r="L29" s="266" t="str">
        <f>IF(OR('Résultats élèves'!F21&lt;$J$3,'Résultats élèves'!F21="A"),'Groupes besoin'!A29,"")</f>
        <v/>
      </c>
      <c r="M29" s="267" t="str">
        <f>IF(L29="","",'Résultats élèves'!F21)</f>
        <v/>
      </c>
      <c r="N29" s="268" t="str">
        <f>IF(OR('Résultats élèves'!F21&lt;$J$4,'Résultats élèves'!F21="A"),'Groupes besoin'!A29,"")</f>
        <v/>
      </c>
      <c r="O29" s="269" t="str">
        <f>IF(N29="","",'Résultats élèves'!F21)</f>
        <v/>
      </c>
      <c r="P29" s="270"/>
      <c r="Q29" s="266" t="str">
        <f>IF(OR('Résultats élèves'!G21&lt;$J$3,'Résultats élèves'!G21="A"),'Groupes besoin'!A29,"")</f>
        <v/>
      </c>
      <c r="R29" s="267" t="str">
        <f>IF(Q29="","",'Résultats élèves'!G21)</f>
        <v/>
      </c>
      <c r="S29" s="268" t="str">
        <f>IF(OR('Résultats élèves'!G21&lt;$J$4,'Résultats élèves'!G21="A"),'Groupes besoin'!A29,"")</f>
        <v/>
      </c>
      <c r="T29" s="269" t="str">
        <f>IF(S29="","",'Résultats élèves'!G21)</f>
        <v/>
      </c>
      <c r="U29" s="270"/>
      <c r="V29" s="266" t="str">
        <f>IF(OR('Résultats élèves'!H21&lt;$J$3,'Résultats élèves'!H21="A"),'Groupes besoin'!A29,"")</f>
        <v/>
      </c>
      <c r="W29" s="267" t="str">
        <f>IF(V29="","",'Résultats élèves'!H21)</f>
        <v/>
      </c>
      <c r="X29" s="268" t="str">
        <f>IF(OR('Résultats élèves'!H21&lt;$J$4,'Résultats élèves'!H21="A"),'Groupes besoin'!A29,"")</f>
        <v/>
      </c>
      <c r="Y29" s="269" t="str">
        <f>IF(X29="","",'Résultats élèves'!H21)</f>
        <v/>
      </c>
      <c r="Z29" s="271"/>
      <c r="AA29" s="272">
        <f t="shared" si="2"/>
        <v>24</v>
      </c>
      <c r="AB29" s="273">
        <f t="shared" si="3"/>
        <v>20</v>
      </c>
      <c r="AC29" s="274" t="str">
        <f>IF(AA29&lt;$AA$9,#REF!,"")</f>
        <v/>
      </c>
      <c r="AE29" s="275"/>
      <c r="AF29" s="266" t="str">
        <f>IF(OR('Résultats élèves'!I21&lt;$J$3,'Résultats élèves'!I21="A"),'Groupes besoin'!A29,"")</f>
        <v/>
      </c>
      <c r="AG29" s="267" t="str">
        <f>IF(AF29="","",'Résultats élèves'!I21)</f>
        <v/>
      </c>
      <c r="AH29" s="268" t="str">
        <f>IF(OR('Résultats élèves'!I21&lt;$J$4,'Résultats élèves'!I21="A"),'Groupes besoin'!A29,"")</f>
        <v/>
      </c>
      <c r="AI29" s="269" t="str">
        <f>IF(AH29="","",'Résultats élèves'!I21)</f>
        <v/>
      </c>
      <c r="AJ29" s="270"/>
      <c r="AK29" s="266" t="str">
        <f>IF(OR('Résultats élèves'!J21&lt;$J$3,'Résultats élèves'!J21="A"),'Groupes besoin'!A29,"")</f>
        <v/>
      </c>
      <c r="AL29" s="267" t="str">
        <f>IF(AK29="","",'Résultats élèves'!J21)</f>
        <v/>
      </c>
      <c r="AM29" s="268" t="str">
        <f>IF(OR('Résultats élèves'!J21&lt;$J$4,'Résultats élèves'!J21="A"),'Groupes besoin'!A29,"")</f>
        <v/>
      </c>
      <c r="AN29" s="269" t="str">
        <f>IF(AM29="","",'Résultats élèves'!J21)</f>
        <v/>
      </c>
      <c r="AO29" s="270"/>
      <c r="AP29" s="266" t="str">
        <f>IF(OR('Résultats élèves'!K21&lt;$J$3,'Résultats élèves'!K21="A"),'Groupes besoin'!A29,"")</f>
        <v/>
      </c>
      <c r="AQ29" s="267" t="str">
        <f>IF(AP29="","",'Résultats élèves'!K21)</f>
        <v/>
      </c>
      <c r="AR29" s="268" t="str">
        <f>IF(OR('Résultats élèves'!K21&lt;$J$4,'Résultats élèves'!K21="A"),'Groupes besoin'!A29,"")</f>
        <v/>
      </c>
      <c r="AS29" s="269" t="str">
        <f>IF(AR29="","",'Résultats élèves'!K21)</f>
        <v/>
      </c>
      <c r="AT29" s="270"/>
      <c r="AU29" s="266" t="str">
        <f>IF(OR('Résultats élèves'!L21&lt;$J$3,'Résultats élèves'!L21="A"),'Groupes besoin'!A29,"")</f>
        <v/>
      </c>
      <c r="AV29" s="267" t="str">
        <f>IF(AU29="","",'Résultats élèves'!L21)</f>
        <v/>
      </c>
      <c r="AW29" s="268" t="str">
        <f>IF(OR('Résultats élèves'!L21&lt;$J$4,'Résultats élèves'!L21="A"),'Groupes besoin'!A29,"")</f>
        <v/>
      </c>
      <c r="AX29" s="269" t="str">
        <f>IF(AW29="","",'Résultats élèves'!L21)</f>
        <v/>
      </c>
      <c r="AY29" s="270"/>
      <c r="AZ29" s="266" t="str">
        <f>IF(OR('Résultats élèves'!M21&lt;$J$3,'Résultats élèves'!M21="A"),'Groupes besoin'!A29,"")</f>
        <v/>
      </c>
      <c r="BA29" s="267" t="str">
        <f>IF(AZ29="","",'Résultats élèves'!M21)</f>
        <v/>
      </c>
      <c r="BB29" s="268" t="str">
        <f>IF(OR('Résultats élèves'!M21&lt;$J$4,'Résultats élèves'!M21="A"),'Groupes besoin'!A29,"")</f>
        <v/>
      </c>
      <c r="BC29" s="269" t="str">
        <f>IF(BB29="","",'Résultats élèves'!M21)</f>
        <v/>
      </c>
    </row>
    <row r="30" spans="1:55" s="274" customFormat="1" x14ac:dyDescent="0.25">
      <c r="A30" s="276" t="str">
        <f>IF(Accueil!F31="","",Accueil!F31)</f>
        <v/>
      </c>
      <c r="B30" s="266" t="str">
        <f>IF(OR('Résultats élèves'!D22&lt;$J$3,'Résultats élèves'!D22="A"),'Groupes besoin'!A30,"")</f>
        <v/>
      </c>
      <c r="C30" s="267" t="str">
        <f>IF(B30="","",'Résultats élèves'!D22)</f>
        <v/>
      </c>
      <c r="D30" s="268" t="str">
        <f>IF(OR('Résultats élèves'!D22&lt;$J$4,'Résultats élèves'!D22="A"),'Groupes besoin'!A30,"")</f>
        <v/>
      </c>
      <c r="E30" s="269" t="str">
        <f>IF(D30="","",'Résultats élèves'!D22)</f>
        <v/>
      </c>
      <c r="F30" s="270"/>
      <c r="G30" s="266" t="str">
        <f>IF(OR('Résultats élèves'!E22&lt;$J$3,'Résultats élèves'!E22="A"),'Groupes besoin'!A30,"")</f>
        <v/>
      </c>
      <c r="H30" s="267" t="str">
        <f>IF(G30="","",'Résultats élèves'!E22)</f>
        <v/>
      </c>
      <c r="I30" s="268" t="str">
        <f>IF(OR('Résultats élèves'!E22&lt;$J$4,'Résultats élèves'!E22="A"),'Groupes besoin'!A30,"")</f>
        <v/>
      </c>
      <c r="J30" s="269" t="str">
        <f>IF(I30="","",'Résultats élèves'!E22)</f>
        <v/>
      </c>
      <c r="K30" s="270"/>
      <c r="L30" s="266" t="str">
        <f>IF(OR('Résultats élèves'!F22&lt;$J$3,'Résultats élèves'!F22="A"),'Groupes besoin'!A30,"")</f>
        <v/>
      </c>
      <c r="M30" s="267" t="str">
        <f>IF(L30="","",'Résultats élèves'!F22)</f>
        <v/>
      </c>
      <c r="N30" s="268" t="str">
        <f>IF(OR('Résultats élèves'!F22&lt;$J$4,'Résultats élèves'!F22="A"),'Groupes besoin'!A30,"")</f>
        <v/>
      </c>
      <c r="O30" s="269" t="str">
        <f>IF(N30="","",'Résultats élèves'!F22)</f>
        <v/>
      </c>
      <c r="P30" s="270"/>
      <c r="Q30" s="266" t="str">
        <f>IF(OR('Résultats élèves'!G22&lt;$J$3,'Résultats élèves'!G22="A"),'Groupes besoin'!A30,"")</f>
        <v/>
      </c>
      <c r="R30" s="267" t="str">
        <f>IF(Q30="","",'Résultats élèves'!G22)</f>
        <v/>
      </c>
      <c r="S30" s="268" t="str">
        <f>IF(OR('Résultats élèves'!G22&lt;$J$4,'Résultats élèves'!G22="A"),'Groupes besoin'!A30,"")</f>
        <v/>
      </c>
      <c r="T30" s="269" t="str">
        <f>IF(S30="","",'Résultats élèves'!G22)</f>
        <v/>
      </c>
      <c r="U30" s="270"/>
      <c r="V30" s="266" t="str">
        <f>IF(OR('Résultats élèves'!H22&lt;$J$3,'Résultats élèves'!H22="A"),'Groupes besoin'!A30,"")</f>
        <v/>
      </c>
      <c r="W30" s="267" t="str">
        <f>IF(V30="","",'Résultats élèves'!H22)</f>
        <v/>
      </c>
      <c r="X30" s="268" t="str">
        <f>IF(OR('Résultats élèves'!H22&lt;$J$4,'Résultats élèves'!H22="A"),'Groupes besoin'!A30,"")</f>
        <v/>
      </c>
      <c r="Y30" s="269" t="str">
        <f>IF(X30="","",'Résultats élèves'!H22)</f>
        <v/>
      </c>
      <c r="Z30" s="271"/>
      <c r="AA30" s="272">
        <f t="shared" si="2"/>
        <v>24</v>
      </c>
      <c r="AB30" s="273">
        <f t="shared" si="3"/>
        <v>20</v>
      </c>
      <c r="AC30" s="274" t="str">
        <f>IF(AA30&lt;$AA$9,#REF!,"")</f>
        <v/>
      </c>
      <c r="AE30" s="275"/>
      <c r="AF30" s="266" t="str">
        <f>IF(OR('Résultats élèves'!I22&lt;$J$3,'Résultats élèves'!I22="A"),'Groupes besoin'!A30,"")</f>
        <v/>
      </c>
      <c r="AG30" s="267" t="str">
        <f>IF(AF30="","",'Résultats élèves'!I22)</f>
        <v/>
      </c>
      <c r="AH30" s="268" t="str">
        <f>IF(OR('Résultats élèves'!I22&lt;$J$4,'Résultats élèves'!I22="A"),'Groupes besoin'!A30,"")</f>
        <v/>
      </c>
      <c r="AI30" s="269" t="str">
        <f>IF(AH30="","",'Résultats élèves'!I22)</f>
        <v/>
      </c>
      <c r="AJ30" s="270"/>
      <c r="AK30" s="266" t="str">
        <f>IF(OR('Résultats élèves'!J22&lt;$J$3,'Résultats élèves'!J22="A"),'Groupes besoin'!A30,"")</f>
        <v/>
      </c>
      <c r="AL30" s="267" t="str">
        <f>IF(AK30="","",'Résultats élèves'!J22)</f>
        <v/>
      </c>
      <c r="AM30" s="268" t="str">
        <f>IF(OR('Résultats élèves'!J22&lt;$J$4,'Résultats élèves'!J22="A"),'Groupes besoin'!A30,"")</f>
        <v/>
      </c>
      <c r="AN30" s="269" t="str">
        <f>IF(AM30="","",'Résultats élèves'!J22)</f>
        <v/>
      </c>
      <c r="AO30" s="270"/>
      <c r="AP30" s="266" t="str">
        <f>IF(OR('Résultats élèves'!K22&lt;$J$3,'Résultats élèves'!K22="A"),'Groupes besoin'!A30,"")</f>
        <v/>
      </c>
      <c r="AQ30" s="267" t="str">
        <f>IF(AP30="","",'Résultats élèves'!K22)</f>
        <v/>
      </c>
      <c r="AR30" s="268" t="str">
        <f>IF(OR('Résultats élèves'!K22&lt;$J$4,'Résultats élèves'!K22="A"),'Groupes besoin'!A30,"")</f>
        <v/>
      </c>
      <c r="AS30" s="269" t="str">
        <f>IF(AR30="","",'Résultats élèves'!K22)</f>
        <v/>
      </c>
      <c r="AT30" s="270"/>
      <c r="AU30" s="266" t="str">
        <f>IF(OR('Résultats élèves'!L22&lt;$J$3,'Résultats élèves'!L22="A"),'Groupes besoin'!A30,"")</f>
        <v/>
      </c>
      <c r="AV30" s="267" t="str">
        <f>IF(AU30="","",'Résultats élèves'!L22)</f>
        <v/>
      </c>
      <c r="AW30" s="268" t="str">
        <f>IF(OR('Résultats élèves'!L22&lt;$J$4,'Résultats élèves'!L22="A"),'Groupes besoin'!A30,"")</f>
        <v/>
      </c>
      <c r="AX30" s="269" t="str">
        <f>IF(AW30="","",'Résultats élèves'!L22)</f>
        <v/>
      </c>
      <c r="AY30" s="270"/>
      <c r="AZ30" s="266" t="str">
        <f>IF(OR('Résultats élèves'!M22&lt;$J$3,'Résultats élèves'!M22="A"),'Groupes besoin'!A30,"")</f>
        <v/>
      </c>
      <c r="BA30" s="267" t="str">
        <f>IF(AZ30="","",'Résultats élèves'!M22)</f>
        <v/>
      </c>
      <c r="BB30" s="268" t="str">
        <f>IF(OR('Résultats élèves'!M22&lt;$J$4,'Résultats élèves'!M22="A"),'Groupes besoin'!A30,"")</f>
        <v/>
      </c>
      <c r="BC30" s="269" t="str">
        <f>IF(BB30="","",'Résultats élèves'!M22)</f>
        <v/>
      </c>
    </row>
    <row r="31" spans="1:55" s="274" customFormat="1" x14ac:dyDescent="0.25">
      <c r="A31" s="276" t="str">
        <f>IF(Accueil!F32="","",Accueil!F32)</f>
        <v/>
      </c>
      <c r="B31" s="266" t="str">
        <f>IF(OR('Résultats élèves'!D23&lt;$J$3,'Résultats élèves'!D23="A"),'Groupes besoin'!A31,"")</f>
        <v/>
      </c>
      <c r="C31" s="267" t="str">
        <f>IF(B31="","",'Résultats élèves'!D23)</f>
        <v/>
      </c>
      <c r="D31" s="268" t="str">
        <f>IF(OR('Résultats élèves'!D23&lt;$J$4,'Résultats élèves'!D23="A"),'Groupes besoin'!A31,"")</f>
        <v/>
      </c>
      <c r="E31" s="269" t="str">
        <f>IF(D31="","",'Résultats élèves'!D23)</f>
        <v/>
      </c>
      <c r="F31" s="270"/>
      <c r="G31" s="266" t="str">
        <f>IF(OR('Résultats élèves'!E23&lt;$J$3,'Résultats élèves'!E23="A"),'Groupes besoin'!A31,"")</f>
        <v/>
      </c>
      <c r="H31" s="267" t="str">
        <f>IF(G31="","",'Résultats élèves'!E23)</f>
        <v/>
      </c>
      <c r="I31" s="268" t="str">
        <f>IF(OR('Résultats élèves'!E23&lt;$J$4,'Résultats élèves'!E23="A"),'Groupes besoin'!A31,"")</f>
        <v/>
      </c>
      <c r="J31" s="269" t="str">
        <f>IF(I31="","",'Résultats élèves'!E23)</f>
        <v/>
      </c>
      <c r="K31" s="270"/>
      <c r="L31" s="266" t="str">
        <f>IF(OR('Résultats élèves'!F23&lt;$J$3,'Résultats élèves'!F23="A"),'Groupes besoin'!A31,"")</f>
        <v/>
      </c>
      <c r="M31" s="267" t="str">
        <f>IF(L31="","",'Résultats élèves'!F23)</f>
        <v/>
      </c>
      <c r="N31" s="268" t="str">
        <f>IF(OR('Résultats élèves'!F23&lt;$J$4,'Résultats élèves'!F23="A"),'Groupes besoin'!A31,"")</f>
        <v/>
      </c>
      <c r="O31" s="269" t="str">
        <f>IF(N31="","",'Résultats élèves'!F23)</f>
        <v/>
      </c>
      <c r="P31" s="270"/>
      <c r="Q31" s="266" t="str">
        <f>IF(OR('Résultats élèves'!G23&lt;$J$3,'Résultats élèves'!G23="A"),'Groupes besoin'!A31,"")</f>
        <v/>
      </c>
      <c r="R31" s="267" t="str">
        <f>IF(Q31="","",'Résultats élèves'!G23)</f>
        <v/>
      </c>
      <c r="S31" s="268" t="str">
        <f>IF(OR('Résultats élèves'!G23&lt;$J$4,'Résultats élèves'!G23="A"),'Groupes besoin'!A31,"")</f>
        <v/>
      </c>
      <c r="T31" s="269" t="str">
        <f>IF(S31="","",'Résultats élèves'!G23)</f>
        <v/>
      </c>
      <c r="U31" s="270"/>
      <c r="V31" s="266" t="str">
        <f>IF(OR('Résultats élèves'!H23&lt;$J$3,'Résultats élèves'!H23="A"),'Groupes besoin'!A31,"")</f>
        <v/>
      </c>
      <c r="W31" s="267" t="str">
        <f>IF(V31="","",'Résultats élèves'!H23)</f>
        <v/>
      </c>
      <c r="X31" s="268" t="str">
        <f>IF(OR('Résultats élèves'!H23&lt;$J$4,'Résultats élèves'!H23="A"),'Groupes besoin'!A31,"")</f>
        <v/>
      </c>
      <c r="Y31" s="269" t="str">
        <f>IF(X31="","",'Résultats élèves'!H23)</f>
        <v/>
      </c>
      <c r="Z31" s="271"/>
      <c r="AA31" s="272">
        <f t="shared" si="2"/>
        <v>24</v>
      </c>
      <c r="AB31" s="273">
        <f t="shared" si="3"/>
        <v>20</v>
      </c>
      <c r="AC31" s="274" t="str">
        <f>IF(AA31&lt;$AA$9,#REF!,"")</f>
        <v/>
      </c>
      <c r="AE31" s="275"/>
      <c r="AF31" s="266" t="str">
        <f>IF(OR('Résultats élèves'!I23&lt;$J$3,'Résultats élèves'!I23="A"),'Groupes besoin'!A31,"")</f>
        <v/>
      </c>
      <c r="AG31" s="267" t="str">
        <f>IF(AF31="","",'Résultats élèves'!I23)</f>
        <v/>
      </c>
      <c r="AH31" s="268" t="str">
        <f>IF(OR('Résultats élèves'!I23&lt;$J$4,'Résultats élèves'!I23="A"),'Groupes besoin'!A31,"")</f>
        <v/>
      </c>
      <c r="AI31" s="269" t="str">
        <f>IF(AH31="","",'Résultats élèves'!I23)</f>
        <v/>
      </c>
      <c r="AJ31" s="270"/>
      <c r="AK31" s="266" t="str">
        <f>IF(OR('Résultats élèves'!J23&lt;$J$3,'Résultats élèves'!J23="A"),'Groupes besoin'!A31,"")</f>
        <v/>
      </c>
      <c r="AL31" s="267" t="str">
        <f>IF(AK31="","",'Résultats élèves'!J23)</f>
        <v/>
      </c>
      <c r="AM31" s="268" t="str">
        <f>IF(OR('Résultats élèves'!J23&lt;$J$4,'Résultats élèves'!J23="A"),'Groupes besoin'!A31,"")</f>
        <v/>
      </c>
      <c r="AN31" s="269" t="str">
        <f>IF(AM31="","",'Résultats élèves'!J23)</f>
        <v/>
      </c>
      <c r="AO31" s="270"/>
      <c r="AP31" s="266" t="str">
        <f>IF(OR('Résultats élèves'!K23&lt;$J$3,'Résultats élèves'!K23="A"),'Groupes besoin'!A31,"")</f>
        <v/>
      </c>
      <c r="AQ31" s="267" t="str">
        <f>IF(AP31="","",'Résultats élèves'!K23)</f>
        <v/>
      </c>
      <c r="AR31" s="268" t="str">
        <f>IF(OR('Résultats élèves'!K23&lt;$J$4,'Résultats élèves'!K23="A"),'Groupes besoin'!A31,"")</f>
        <v/>
      </c>
      <c r="AS31" s="269" t="str">
        <f>IF(AR31="","",'Résultats élèves'!K23)</f>
        <v/>
      </c>
      <c r="AT31" s="270"/>
      <c r="AU31" s="266" t="str">
        <f>IF(OR('Résultats élèves'!L23&lt;$J$3,'Résultats élèves'!L23="A"),'Groupes besoin'!A31,"")</f>
        <v/>
      </c>
      <c r="AV31" s="267" t="str">
        <f>IF(AU31="","",'Résultats élèves'!L23)</f>
        <v/>
      </c>
      <c r="AW31" s="268" t="str">
        <f>IF(OR('Résultats élèves'!L23&lt;$J$4,'Résultats élèves'!L23="A"),'Groupes besoin'!A31,"")</f>
        <v/>
      </c>
      <c r="AX31" s="269" t="str">
        <f>IF(AW31="","",'Résultats élèves'!L23)</f>
        <v/>
      </c>
      <c r="AY31" s="270"/>
      <c r="AZ31" s="266" t="str">
        <f>IF(OR('Résultats élèves'!M23&lt;$J$3,'Résultats élèves'!M23="A"),'Groupes besoin'!A31,"")</f>
        <v/>
      </c>
      <c r="BA31" s="267" t="str">
        <f>IF(AZ31="","",'Résultats élèves'!M23)</f>
        <v/>
      </c>
      <c r="BB31" s="268" t="str">
        <f>IF(OR('Résultats élèves'!M23&lt;$J$4,'Résultats élèves'!M23="A"),'Groupes besoin'!A31,"")</f>
        <v/>
      </c>
      <c r="BC31" s="269" t="str">
        <f>IF(BB31="","",'Résultats élèves'!M23)</f>
        <v/>
      </c>
    </row>
    <row r="32" spans="1:55" s="274" customFormat="1" x14ac:dyDescent="0.25">
      <c r="A32" s="276" t="str">
        <f>IF(Accueil!F33="","",Accueil!F33)</f>
        <v/>
      </c>
      <c r="B32" s="266" t="str">
        <f>IF(OR('Résultats élèves'!D24&lt;$J$3,'Résultats élèves'!D24="A"),'Groupes besoin'!A32,"")</f>
        <v/>
      </c>
      <c r="C32" s="267" t="str">
        <f>IF(B32="","",'Résultats élèves'!D24)</f>
        <v/>
      </c>
      <c r="D32" s="268" t="str">
        <f>IF(OR('Résultats élèves'!D24&lt;$J$4,'Résultats élèves'!D24="A"),'Groupes besoin'!A32,"")</f>
        <v/>
      </c>
      <c r="E32" s="269" t="str">
        <f>IF(D32="","",'Résultats élèves'!D24)</f>
        <v/>
      </c>
      <c r="F32" s="270"/>
      <c r="G32" s="266" t="str">
        <f>IF(OR('Résultats élèves'!E24&lt;$J$3,'Résultats élèves'!E24="A"),'Groupes besoin'!A32,"")</f>
        <v/>
      </c>
      <c r="H32" s="267" t="str">
        <f>IF(G32="","",'Résultats élèves'!E24)</f>
        <v/>
      </c>
      <c r="I32" s="268" t="str">
        <f>IF(OR('Résultats élèves'!E24&lt;$J$4,'Résultats élèves'!E24="A"),'Groupes besoin'!A32,"")</f>
        <v/>
      </c>
      <c r="J32" s="269" t="str">
        <f>IF(I32="","",'Résultats élèves'!E24)</f>
        <v/>
      </c>
      <c r="K32" s="270"/>
      <c r="L32" s="266" t="str">
        <f>IF(OR('Résultats élèves'!F24&lt;$J$3,'Résultats élèves'!F24="A"),'Groupes besoin'!A32,"")</f>
        <v/>
      </c>
      <c r="M32" s="267" t="str">
        <f>IF(L32="","",'Résultats élèves'!F24)</f>
        <v/>
      </c>
      <c r="N32" s="268" t="str">
        <f>IF(OR('Résultats élèves'!F24&lt;$J$4,'Résultats élèves'!F24="A"),'Groupes besoin'!A32,"")</f>
        <v/>
      </c>
      <c r="O32" s="269" t="str">
        <f>IF(N32="","",'Résultats élèves'!F24)</f>
        <v/>
      </c>
      <c r="P32" s="270"/>
      <c r="Q32" s="266" t="str">
        <f>IF(OR('Résultats élèves'!G24&lt;$J$3,'Résultats élèves'!G24="A"),'Groupes besoin'!A32,"")</f>
        <v/>
      </c>
      <c r="R32" s="267" t="str">
        <f>IF(Q32="","",'Résultats élèves'!G24)</f>
        <v/>
      </c>
      <c r="S32" s="268" t="str">
        <f>IF(OR('Résultats élèves'!G24&lt;$J$4,'Résultats élèves'!G24="A"),'Groupes besoin'!A32,"")</f>
        <v/>
      </c>
      <c r="T32" s="269" t="str">
        <f>IF(S32="","",'Résultats élèves'!G24)</f>
        <v/>
      </c>
      <c r="U32" s="270"/>
      <c r="V32" s="266" t="str">
        <f>IF(OR('Résultats élèves'!H24&lt;$J$3,'Résultats élèves'!H24="A"),'Groupes besoin'!A32,"")</f>
        <v/>
      </c>
      <c r="W32" s="267" t="str">
        <f>IF(V32="","",'Résultats élèves'!H24)</f>
        <v/>
      </c>
      <c r="X32" s="268" t="str">
        <f>IF(OR('Résultats élèves'!H24&lt;$J$4,'Résultats élèves'!H24="A"),'Groupes besoin'!A32,"")</f>
        <v/>
      </c>
      <c r="Y32" s="269" t="str">
        <f>IF(X32="","",'Résultats élèves'!H24)</f>
        <v/>
      </c>
      <c r="Z32" s="271"/>
      <c r="AA32" s="272">
        <f t="shared" si="2"/>
        <v>24</v>
      </c>
      <c r="AB32" s="273">
        <f t="shared" si="3"/>
        <v>20</v>
      </c>
      <c r="AC32" s="274" t="str">
        <f>IF(AA32&lt;$AA$9,#REF!,"")</f>
        <v/>
      </c>
      <c r="AE32" s="275"/>
      <c r="AF32" s="266" t="str">
        <f>IF(OR('Résultats élèves'!I24&lt;$J$3,'Résultats élèves'!I24="A"),'Groupes besoin'!A32,"")</f>
        <v/>
      </c>
      <c r="AG32" s="267" t="str">
        <f>IF(AF32="","",'Résultats élèves'!I24)</f>
        <v/>
      </c>
      <c r="AH32" s="268" t="str">
        <f>IF(OR('Résultats élèves'!I24&lt;$J$4,'Résultats élèves'!I24="A"),'Groupes besoin'!A32,"")</f>
        <v/>
      </c>
      <c r="AI32" s="269" t="str">
        <f>IF(AH32="","",'Résultats élèves'!I24)</f>
        <v/>
      </c>
      <c r="AJ32" s="270"/>
      <c r="AK32" s="266" t="str">
        <f>IF(OR('Résultats élèves'!J24&lt;$J$3,'Résultats élèves'!J24="A"),'Groupes besoin'!A32,"")</f>
        <v/>
      </c>
      <c r="AL32" s="267" t="str">
        <f>IF(AK32="","",'Résultats élèves'!J24)</f>
        <v/>
      </c>
      <c r="AM32" s="268" t="str">
        <f>IF(OR('Résultats élèves'!J24&lt;$J$4,'Résultats élèves'!J24="A"),'Groupes besoin'!A32,"")</f>
        <v/>
      </c>
      <c r="AN32" s="269" t="str">
        <f>IF(AM32="","",'Résultats élèves'!J24)</f>
        <v/>
      </c>
      <c r="AO32" s="270"/>
      <c r="AP32" s="266" t="str">
        <f>IF(OR('Résultats élèves'!K24&lt;$J$3,'Résultats élèves'!K24="A"),'Groupes besoin'!A32,"")</f>
        <v/>
      </c>
      <c r="AQ32" s="267" t="str">
        <f>IF(AP32="","",'Résultats élèves'!K24)</f>
        <v/>
      </c>
      <c r="AR32" s="268" t="str">
        <f>IF(OR('Résultats élèves'!K24&lt;$J$4,'Résultats élèves'!K24="A"),'Groupes besoin'!A32,"")</f>
        <v/>
      </c>
      <c r="AS32" s="269" t="str">
        <f>IF(AR32="","",'Résultats élèves'!K24)</f>
        <v/>
      </c>
      <c r="AT32" s="270"/>
      <c r="AU32" s="266" t="str">
        <f>IF(OR('Résultats élèves'!L24&lt;$J$3,'Résultats élèves'!L24="A"),'Groupes besoin'!A32,"")</f>
        <v/>
      </c>
      <c r="AV32" s="267" t="str">
        <f>IF(AU32="","",'Résultats élèves'!L24)</f>
        <v/>
      </c>
      <c r="AW32" s="268" t="str">
        <f>IF(OR('Résultats élèves'!L24&lt;$J$4,'Résultats élèves'!L24="A"),'Groupes besoin'!A32,"")</f>
        <v/>
      </c>
      <c r="AX32" s="269" t="str">
        <f>IF(AW32="","",'Résultats élèves'!L24)</f>
        <v/>
      </c>
      <c r="AY32" s="270"/>
      <c r="AZ32" s="266" t="str">
        <f>IF(OR('Résultats élèves'!M24&lt;$J$3,'Résultats élèves'!M24="A"),'Groupes besoin'!A32,"")</f>
        <v/>
      </c>
      <c r="BA32" s="267" t="str">
        <f>IF(AZ32="","",'Résultats élèves'!M24)</f>
        <v/>
      </c>
      <c r="BB32" s="268" t="str">
        <f>IF(OR('Résultats élèves'!M24&lt;$J$4,'Résultats élèves'!M24="A"),'Groupes besoin'!A32,"")</f>
        <v/>
      </c>
      <c r="BC32" s="269" t="str">
        <f>IF(BB32="","",'Résultats élèves'!M24)</f>
        <v/>
      </c>
    </row>
    <row r="33" spans="1:55" s="274" customFormat="1" x14ac:dyDescent="0.25">
      <c r="A33" s="276" t="str">
        <f>IF(Accueil!F34="","",Accueil!F34)</f>
        <v/>
      </c>
      <c r="B33" s="266" t="str">
        <f>IF(OR('Résultats élèves'!D25&lt;$J$3,'Résultats élèves'!D25="A"),'Groupes besoin'!A33,"")</f>
        <v/>
      </c>
      <c r="C33" s="267" t="str">
        <f>IF(B33="","",'Résultats élèves'!D25)</f>
        <v/>
      </c>
      <c r="D33" s="268" t="str">
        <f>IF(OR('Résultats élèves'!D25&lt;$J$4,'Résultats élèves'!D25="A"),'Groupes besoin'!A33,"")</f>
        <v/>
      </c>
      <c r="E33" s="269" t="str">
        <f>IF(D33="","",'Résultats élèves'!D25)</f>
        <v/>
      </c>
      <c r="F33" s="270"/>
      <c r="G33" s="266" t="str">
        <f>IF(OR('Résultats élèves'!E25&lt;$J$3,'Résultats élèves'!E25="A"),'Groupes besoin'!A33,"")</f>
        <v/>
      </c>
      <c r="H33" s="267" t="str">
        <f>IF(G33="","",'Résultats élèves'!E25)</f>
        <v/>
      </c>
      <c r="I33" s="268" t="str">
        <f>IF(OR('Résultats élèves'!E25&lt;$J$4,'Résultats élèves'!E25="A"),'Groupes besoin'!A33,"")</f>
        <v/>
      </c>
      <c r="J33" s="269" t="str">
        <f>IF(I33="","",'Résultats élèves'!E25)</f>
        <v/>
      </c>
      <c r="K33" s="270"/>
      <c r="L33" s="266" t="str">
        <f>IF(OR('Résultats élèves'!F25&lt;$J$3,'Résultats élèves'!F25="A"),'Groupes besoin'!A33,"")</f>
        <v/>
      </c>
      <c r="M33" s="267" t="str">
        <f>IF(L33="","",'Résultats élèves'!F25)</f>
        <v/>
      </c>
      <c r="N33" s="268" t="str">
        <f>IF(OR('Résultats élèves'!F25&lt;$J$4,'Résultats élèves'!F25="A"),'Groupes besoin'!A33,"")</f>
        <v/>
      </c>
      <c r="O33" s="269" t="str">
        <f>IF(N33="","",'Résultats élèves'!F25)</f>
        <v/>
      </c>
      <c r="P33" s="270"/>
      <c r="Q33" s="266" t="str">
        <f>IF(OR('Résultats élèves'!G25&lt;$J$3,'Résultats élèves'!G25="A"),'Groupes besoin'!A33,"")</f>
        <v/>
      </c>
      <c r="R33" s="267" t="str">
        <f>IF(Q33="","",'Résultats élèves'!G25)</f>
        <v/>
      </c>
      <c r="S33" s="268" t="str">
        <f>IF(OR('Résultats élèves'!G25&lt;$J$4,'Résultats élèves'!G25="A"),'Groupes besoin'!A33,"")</f>
        <v/>
      </c>
      <c r="T33" s="269" t="str">
        <f>IF(S33="","",'Résultats élèves'!G25)</f>
        <v/>
      </c>
      <c r="U33" s="270"/>
      <c r="V33" s="266" t="str">
        <f>IF(OR('Résultats élèves'!H25&lt;$J$3,'Résultats élèves'!H25="A"),'Groupes besoin'!A33,"")</f>
        <v/>
      </c>
      <c r="W33" s="267" t="str">
        <f>IF(V33="","",'Résultats élèves'!H25)</f>
        <v/>
      </c>
      <c r="X33" s="268" t="str">
        <f>IF(OR('Résultats élèves'!H25&lt;$J$4,'Résultats élèves'!H25="A"),'Groupes besoin'!A33,"")</f>
        <v/>
      </c>
      <c r="Y33" s="269" t="str">
        <f>IF(X33="","",'Résultats élèves'!H25)</f>
        <v/>
      </c>
      <c r="Z33" s="271"/>
      <c r="AA33" s="272">
        <f t="shared" si="2"/>
        <v>24</v>
      </c>
      <c r="AB33" s="273">
        <f t="shared" si="3"/>
        <v>20</v>
      </c>
      <c r="AC33" s="274" t="str">
        <f>IF(AA33&lt;$AA$9,#REF!,"")</f>
        <v/>
      </c>
      <c r="AE33" s="275"/>
      <c r="AF33" s="266" t="str">
        <f>IF(OR('Résultats élèves'!I25&lt;$J$3,'Résultats élèves'!I25="A"),'Groupes besoin'!A33,"")</f>
        <v/>
      </c>
      <c r="AG33" s="267" t="str">
        <f>IF(AF33="","",'Résultats élèves'!I25)</f>
        <v/>
      </c>
      <c r="AH33" s="268" t="str">
        <f>IF(OR('Résultats élèves'!I25&lt;$J$4,'Résultats élèves'!I25="A"),'Groupes besoin'!A33,"")</f>
        <v/>
      </c>
      <c r="AI33" s="269" t="str">
        <f>IF(AH33="","",'Résultats élèves'!I25)</f>
        <v/>
      </c>
      <c r="AJ33" s="270"/>
      <c r="AK33" s="266" t="str">
        <f>IF(OR('Résultats élèves'!J25&lt;$J$3,'Résultats élèves'!J25="A"),'Groupes besoin'!A33,"")</f>
        <v/>
      </c>
      <c r="AL33" s="267" t="str">
        <f>IF(AK33="","",'Résultats élèves'!J25)</f>
        <v/>
      </c>
      <c r="AM33" s="268" t="str">
        <f>IF(OR('Résultats élèves'!J25&lt;$J$4,'Résultats élèves'!J25="A"),'Groupes besoin'!A33,"")</f>
        <v/>
      </c>
      <c r="AN33" s="269" t="str">
        <f>IF(AM33="","",'Résultats élèves'!J25)</f>
        <v/>
      </c>
      <c r="AO33" s="270"/>
      <c r="AP33" s="266" t="str">
        <f>IF(OR('Résultats élèves'!K25&lt;$J$3,'Résultats élèves'!K25="A"),'Groupes besoin'!A33,"")</f>
        <v/>
      </c>
      <c r="AQ33" s="267" t="str">
        <f>IF(AP33="","",'Résultats élèves'!K25)</f>
        <v/>
      </c>
      <c r="AR33" s="268" t="str">
        <f>IF(OR('Résultats élèves'!K25&lt;$J$4,'Résultats élèves'!K25="A"),'Groupes besoin'!A33,"")</f>
        <v/>
      </c>
      <c r="AS33" s="269" t="str">
        <f>IF(AR33="","",'Résultats élèves'!K25)</f>
        <v/>
      </c>
      <c r="AT33" s="270"/>
      <c r="AU33" s="266" t="str">
        <f>IF(OR('Résultats élèves'!L25&lt;$J$3,'Résultats élèves'!L25="A"),'Groupes besoin'!A33,"")</f>
        <v/>
      </c>
      <c r="AV33" s="267" t="str">
        <f>IF(AU33="","",'Résultats élèves'!L25)</f>
        <v/>
      </c>
      <c r="AW33" s="268" t="str">
        <f>IF(OR('Résultats élèves'!L25&lt;$J$4,'Résultats élèves'!L25="A"),'Groupes besoin'!A33,"")</f>
        <v/>
      </c>
      <c r="AX33" s="269" t="str">
        <f>IF(AW33="","",'Résultats élèves'!L25)</f>
        <v/>
      </c>
      <c r="AY33" s="270"/>
      <c r="AZ33" s="266" t="str">
        <f>IF(OR('Résultats élèves'!M25&lt;$J$3,'Résultats élèves'!M25="A"),'Groupes besoin'!A33,"")</f>
        <v/>
      </c>
      <c r="BA33" s="267" t="str">
        <f>IF(AZ33="","",'Résultats élèves'!M25)</f>
        <v/>
      </c>
      <c r="BB33" s="268" t="str">
        <f>IF(OR('Résultats élèves'!M25&lt;$J$4,'Résultats élèves'!M25="A"),'Groupes besoin'!A33,"")</f>
        <v/>
      </c>
      <c r="BC33" s="269" t="str">
        <f>IF(BB33="","",'Résultats élèves'!M25)</f>
        <v/>
      </c>
    </row>
    <row r="34" spans="1:55" s="274" customFormat="1" x14ac:dyDescent="0.25">
      <c r="A34" s="276" t="str">
        <f>IF(Accueil!F35="","",Accueil!F35)</f>
        <v/>
      </c>
      <c r="B34" s="266" t="str">
        <f>IF(OR('Résultats élèves'!D26&lt;$J$3,'Résultats élèves'!D26="A"),'Groupes besoin'!A34,"")</f>
        <v/>
      </c>
      <c r="C34" s="267" t="str">
        <f>IF(B34="","",'Résultats élèves'!D26)</f>
        <v/>
      </c>
      <c r="D34" s="268" t="str">
        <f>IF(OR('Résultats élèves'!D26&lt;$J$4,'Résultats élèves'!D26="A"),'Groupes besoin'!A34,"")</f>
        <v/>
      </c>
      <c r="E34" s="269" t="str">
        <f>IF(D34="","",'Résultats élèves'!D26)</f>
        <v/>
      </c>
      <c r="F34" s="270"/>
      <c r="G34" s="266" t="str">
        <f>IF(OR('Résultats élèves'!E26&lt;$J$3,'Résultats élèves'!E26="A"),'Groupes besoin'!A34,"")</f>
        <v/>
      </c>
      <c r="H34" s="267" t="str">
        <f>IF(G34="","",'Résultats élèves'!E26)</f>
        <v/>
      </c>
      <c r="I34" s="268" t="str">
        <f>IF(OR('Résultats élèves'!E26&lt;$J$4,'Résultats élèves'!E26="A"),'Groupes besoin'!A34,"")</f>
        <v/>
      </c>
      <c r="J34" s="269" t="str">
        <f>IF(I34="","",'Résultats élèves'!E26)</f>
        <v/>
      </c>
      <c r="K34" s="270"/>
      <c r="L34" s="266" t="str">
        <f>IF(OR('Résultats élèves'!F26&lt;$J$3,'Résultats élèves'!F26="A"),'Groupes besoin'!A34,"")</f>
        <v/>
      </c>
      <c r="M34" s="267" t="str">
        <f>IF(L34="","",'Résultats élèves'!F26)</f>
        <v/>
      </c>
      <c r="N34" s="268" t="str">
        <f>IF(OR('Résultats élèves'!F26&lt;$J$4,'Résultats élèves'!F26="A"),'Groupes besoin'!A34,"")</f>
        <v/>
      </c>
      <c r="O34" s="269" t="str">
        <f>IF(N34="","",'Résultats élèves'!F26)</f>
        <v/>
      </c>
      <c r="P34" s="270"/>
      <c r="Q34" s="266" t="str">
        <f>IF(OR('Résultats élèves'!G26&lt;$J$3,'Résultats élèves'!G26="A"),'Groupes besoin'!A34,"")</f>
        <v/>
      </c>
      <c r="R34" s="267" t="str">
        <f>IF(Q34="","",'Résultats élèves'!G26)</f>
        <v/>
      </c>
      <c r="S34" s="268" t="str">
        <f>IF(OR('Résultats élèves'!G26&lt;$J$4,'Résultats élèves'!G26="A"),'Groupes besoin'!A34,"")</f>
        <v/>
      </c>
      <c r="T34" s="269" t="str">
        <f>IF(S34="","",'Résultats élèves'!G26)</f>
        <v/>
      </c>
      <c r="U34" s="270"/>
      <c r="V34" s="266" t="str">
        <f>IF(OR('Résultats élèves'!H26&lt;$J$3,'Résultats élèves'!H26="A"),'Groupes besoin'!A34,"")</f>
        <v/>
      </c>
      <c r="W34" s="267" t="str">
        <f>IF(V34="","",'Résultats élèves'!H26)</f>
        <v/>
      </c>
      <c r="X34" s="268" t="str">
        <f>IF(OR('Résultats élèves'!H26&lt;$J$4,'Résultats élèves'!H26="A"),'Groupes besoin'!A34,"")</f>
        <v/>
      </c>
      <c r="Y34" s="269" t="str">
        <f>IF(X34="","",'Résultats élèves'!H26)</f>
        <v/>
      </c>
      <c r="Z34" s="271"/>
      <c r="AA34" s="272">
        <f t="shared" si="2"/>
        <v>24</v>
      </c>
      <c r="AB34" s="273">
        <f t="shared" si="3"/>
        <v>20</v>
      </c>
      <c r="AC34" s="274" t="str">
        <f>IF(AA34&lt;$AA$9,#REF!,"")</f>
        <v/>
      </c>
      <c r="AE34" s="275"/>
      <c r="AF34" s="266" t="str">
        <f>IF(OR('Résultats élèves'!I26&lt;$J$3,'Résultats élèves'!I26="A"),'Groupes besoin'!A34,"")</f>
        <v/>
      </c>
      <c r="AG34" s="267" t="str">
        <f>IF(AF34="","",'Résultats élèves'!I26)</f>
        <v/>
      </c>
      <c r="AH34" s="268" t="str">
        <f>IF(OR('Résultats élèves'!I26&lt;$J$4,'Résultats élèves'!I26="A"),'Groupes besoin'!A34,"")</f>
        <v/>
      </c>
      <c r="AI34" s="269" t="str">
        <f>IF(AH34="","",'Résultats élèves'!I26)</f>
        <v/>
      </c>
      <c r="AJ34" s="270"/>
      <c r="AK34" s="266" t="str">
        <f>IF(OR('Résultats élèves'!J26&lt;$J$3,'Résultats élèves'!J26="A"),'Groupes besoin'!A34,"")</f>
        <v/>
      </c>
      <c r="AL34" s="267" t="str">
        <f>IF(AK34="","",'Résultats élèves'!J26)</f>
        <v/>
      </c>
      <c r="AM34" s="268" t="str">
        <f>IF(OR('Résultats élèves'!J26&lt;$J$4,'Résultats élèves'!J26="A"),'Groupes besoin'!A34,"")</f>
        <v/>
      </c>
      <c r="AN34" s="269" t="str">
        <f>IF(AM34="","",'Résultats élèves'!J26)</f>
        <v/>
      </c>
      <c r="AO34" s="270"/>
      <c r="AP34" s="266" t="str">
        <f>IF(OR('Résultats élèves'!K26&lt;$J$3,'Résultats élèves'!K26="A"),'Groupes besoin'!A34,"")</f>
        <v/>
      </c>
      <c r="AQ34" s="267" t="str">
        <f>IF(AP34="","",'Résultats élèves'!K26)</f>
        <v/>
      </c>
      <c r="AR34" s="268" t="str">
        <f>IF(OR('Résultats élèves'!K26&lt;$J$4,'Résultats élèves'!K26="A"),'Groupes besoin'!A34,"")</f>
        <v/>
      </c>
      <c r="AS34" s="269" t="str">
        <f>IF(AR34="","",'Résultats élèves'!K26)</f>
        <v/>
      </c>
      <c r="AT34" s="270"/>
      <c r="AU34" s="266" t="str">
        <f>IF(OR('Résultats élèves'!L26&lt;$J$3,'Résultats élèves'!L26="A"),'Groupes besoin'!A34,"")</f>
        <v/>
      </c>
      <c r="AV34" s="267" t="str">
        <f>IF(AU34="","",'Résultats élèves'!L26)</f>
        <v/>
      </c>
      <c r="AW34" s="268" t="str">
        <f>IF(OR('Résultats élèves'!L26&lt;$J$4,'Résultats élèves'!L26="A"),'Groupes besoin'!A34,"")</f>
        <v/>
      </c>
      <c r="AX34" s="269" t="str">
        <f>IF(AW34="","",'Résultats élèves'!L26)</f>
        <v/>
      </c>
      <c r="AY34" s="270"/>
      <c r="AZ34" s="266" t="str">
        <f>IF(OR('Résultats élèves'!M26&lt;$J$3,'Résultats élèves'!M26="A"),'Groupes besoin'!A34,"")</f>
        <v/>
      </c>
      <c r="BA34" s="267" t="str">
        <f>IF(AZ34="","",'Résultats élèves'!M26)</f>
        <v/>
      </c>
      <c r="BB34" s="268" t="str">
        <f>IF(OR('Résultats élèves'!M26&lt;$J$4,'Résultats élèves'!M26="A"),'Groupes besoin'!A34,"")</f>
        <v/>
      </c>
      <c r="BC34" s="269" t="str">
        <f>IF(BB34="","",'Résultats élèves'!M26)</f>
        <v/>
      </c>
    </row>
    <row r="35" spans="1:55" s="274" customFormat="1" x14ac:dyDescent="0.25">
      <c r="A35" s="276" t="str">
        <f>IF(Accueil!F36="","",Accueil!F36)</f>
        <v/>
      </c>
      <c r="B35" s="266" t="str">
        <f>IF(OR('Résultats élèves'!D27&lt;$J$3,'Résultats élèves'!D27="A"),'Groupes besoin'!A35,"")</f>
        <v/>
      </c>
      <c r="C35" s="267" t="str">
        <f>IF(B35="","",'Résultats élèves'!D27)</f>
        <v/>
      </c>
      <c r="D35" s="268" t="str">
        <f>IF(OR('Résultats élèves'!D27&lt;$J$4,'Résultats élèves'!D27="A"),'Groupes besoin'!A35,"")</f>
        <v/>
      </c>
      <c r="E35" s="269" t="str">
        <f>IF(D35="","",'Résultats élèves'!D27)</f>
        <v/>
      </c>
      <c r="F35" s="270"/>
      <c r="G35" s="266" t="str">
        <f>IF(OR('Résultats élèves'!E27&lt;$J$3,'Résultats élèves'!E27="A"),'Groupes besoin'!A35,"")</f>
        <v/>
      </c>
      <c r="H35" s="267" t="str">
        <f>IF(G35="","",'Résultats élèves'!E27)</f>
        <v/>
      </c>
      <c r="I35" s="268" t="str">
        <f>IF(OR('Résultats élèves'!E27&lt;$J$4,'Résultats élèves'!E27="A"),'Groupes besoin'!A35,"")</f>
        <v/>
      </c>
      <c r="J35" s="269" t="str">
        <f>IF(I35="","",'Résultats élèves'!E27)</f>
        <v/>
      </c>
      <c r="K35" s="270"/>
      <c r="L35" s="266" t="str">
        <f>IF(OR('Résultats élèves'!F27&lt;$J$3,'Résultats élèves'!F27="A"),'Groupes besoin'!A35,"")</f>
        <v/>
      </c>
      <c r="M35" s="267" t="str">
        <f>IF(L35="","",'Résultats élèves'!F27)</f>
        <v/>
      </c>
      <c r="N35" s="268" t="str">
        <f>IF(OR('Résultats élèves'!F27&lt;$J$4,'Résultats élèves'!F27="A"),'Groupes besoin'!A35,"")</f>
        <v/>
      </c>
      <c r="O35" s="269" t="str">
        <f>IF(N35="","",'Résultats élèves'!F27)</f>
        <v/>
      </c>
      <c r="P35" s="270"/>
      <c r="Q35" s="266" t="str">
        <f>IF(OR('Résultats élèves'!G27&lt;$J$3,'Résultats élèves'!G27="A"),'Groupes besoin'!A35,"")</f>
        <v/>
      </c>
      <c r="R35" s="267" t="str">
        <f>IF(Q35="","",'Résultats élèves'!G27)</f>
        <v/>
      </c>
      <c r="S35" s="268" t="str">
        <f>IF(OR('Résultats élèves'!G27&lt;$J$4,'Résultats élèves'!G27="A"),'Groupes besoin'!A35,"")</f>
        <v/>
      </c>
      <c r="T35" s="269" t="str">
        <f>IF(S35="","",'Résultats élèves'!G27)</f>
        <v/>
      </c>
      <c r="U35" s="270"/>
      <c r="V35" s="266" t="str">
        <f>IF(OR('Résultats élèves'!H27&lt;$J$3,'Résultats élèves'!H27="A"),'Groupes besoin'!A35,"")</f>
        <v/>
      </c>
      <c r="W35" s="267" t="str">
        <f>IF(V35="","",'Résultats élèves'!H27)</f>
        <v/>
      </c>
      <c r="X35" s="268" t="str">
        <f>IF(OR('Résultats élèves'!H27&lt;$J$4,'Résultats élèves'!H27="A"),'Groupes besoin'!A35,"")</f>
        <v/>
      </c>
      <c r="Y35" s="269" t="str">
        <f>IF(X35="","",'Résultats élèves'!H27)</f>
        <v/>
      </c>
      <c r="Z35" s="271"/>
      <c r="AA35" s="272">
        <f t="shared" si="2"/>
        <v>24</v>
      </c>
      <c r="AB35" s="273">
        <f t="shared" si="3"/>
        <v>20</v>
      </c>
      <c r="AC35" s="274" t="str">
        <f>IF(AA35&lt;$AA$9,#REF!,"")</f>
        <v/>
      </c>
      <c r="AE35" s="275"/>
      <c r="AF35" s="266" t="str">
        <f>IF(OR('Résultats élèves'!I27&lt;$J$3,'Résultats élèves'!I27="A"),'Groupes besoin'!A35,"")</f>
        <v/>
      </c>
      <c r="AG35" s="267" t="str">
        <f>IF(AF35="","",'Résultats élèves'!I27)</f>
        <v/>
      </c>
      <c r="AH35" s="268" t="str">
        <f>IF(OR('Résultats élèves'!I27&lt;$J$4,'Résultats élèves'!I27="A"),'Groupes besoin'!A35,"")</f>
        <v/>
      </c>
      <c r="AI35" s="269" t="str">
        <f>IF(AH35="","",'Résultats élèves'!I27)</f>
        <v/>
      </c>
      <c r="AJ35" s="270"/>
      <c r="AK35" s="266" t="str">
        <f>IF(OR('Résultats élèves'!J27&lt;$J$3,'Résultats élèves'!J27="A"),'Groupes besoin'!A35,"")</f>
        <v/>
      </c>
      <c r="AL35" s="267" t="str">
        <f>IF(AK35="","",'Résultats élèves'!J27)</f>
        <v/>
      </c>
      <c r="AM35" s="268" t="str">
        <f>IF(OR('Résultats élèves'!J27&lt;$J$4,'Résultats élèves'!J27="A"),'Groupes besoin'!A35,"")</f>
        <v/>
      </c>
      <c r="AN35" s="269" t="str">
        <f>IF(AM35="","",'Résultats élèves'!J27)</f>
        <v/>
      </c>
      <c r="AO35" s="270"/>
      <c r="AP35" s="266" t="str">
        <f>IF(OR('Résultats élèves'!K27&lt;$J$3,'Résultats élèves'!K27="A"),'Groupes besoin'!A35,"")</f>
        <v/>
      </c>
      <c r="AQ35" s="267" t="str">
        <f>IF(AP35="","",'Résultats élèves'!K27)</f>
        <v/>
      </c>
      <c r="AR35" s="268" t="str">
        <f>IF(OR('Résultats élèves'!K27&lt;$J$4,'Résultats élèves'!K27="A"),'Groupes besoin'!A35,"")</f>
        <v/>
      </c>
      <c r="AS35" s="269" t="str">
        <f>IF(AR35="","",'Résultats élèves'!K27)</f>
        <v/>
      </c>
      <c r="AT35" s="270"/>
      <c r="AU35" s="266" t="str">
        <f>IF(OR('Résultats élèves'!L27&lt;$J$3,'Résultats élèves'!L27="A"),'Groupes besoin'!A35,"")</f>
        <v/>
      </c>
      <c r="AV35" s="267" t="str">
        <f>IF(AU35="","",'Résultats élèves'!L27)</f>
        <v/>
      </c>
      <c r="AW35" s="268" t="str">
        <f>IF(OR('Résultats élèves'!L27&lt;$J$4,'Résultats élèves'!L27="A"),'Groupes besoin'!A35,"")</f>
        <v/>
      </c>
      <c r="AX35" s="269" t="str">
        <f>IF(AW35="","",'Résultats élèves'!L27)</f>
        <v/>
      </c>
      <c r="AY35" s="270"/>
      <c r="AZ35" s="266" t="str">
        <f>IF(OR('Résultats élèves'!M27&lt;$J$3,'Résultats élèves'!M27="A"),'Groupes besoin'!A35,"")</f>
        <v/>
      </c>
      <c r="BA35" s="267" t="str">
        <f>IF(AZ35="","",'Résultats élèves'!M27)</f>
        <v/>
      </c>
      <c r="BB35" s="268" t="str">
        <f>IF(OR('Résultats élèves'!M27&lt;$J$4,'Résultats élèves'!M27="A"),'Groupes besoin'!A35,"")</f>
        <v/>
      </c>
      <c r="BC35" s="269" t="str">
        <f>IF(BB35="","",'Résultats élèves'!M27)</f>
        <v/>
      </c>
    </row>
    <row r="36" spans="1:55" s="274" customFormat="1" x14ac:dyDescent="0.25">
      <c r="A36" s="276" t="str">
        <f>IF(Accueil!F37="","",Accueil!F37)</f>
        <v/>
      </c>
      <c r="B36" s="266" t="str">
        <f>IF(OR('Résultats élèves'!D28&lt;$J$3,'Résultats élèves'!D28="A"),'Groupes besoin'!A36,"")</f>
        <v/>
      </c>
      <c r="C36" s="267" t="str">
        <f>IF(B36="","",'Résultats élèves'!D28)</f>
        <v/>
      </c>
      <c r="D36" s="268" t="str">
        <f>IF(OR('Résultats élèves'!D28&lt;$J$4,'Résultats élèves'!D28="A"),'Groupes besoin'!A36,"")</f>
        <v/>
      </c>
      <c r="E36" s="269" t="str">
        <f>IF(D36="","",'Résultats élèves'!D28)</f>
        <v/>
      </c>
      <c r="F36" s="270"/>
      <c r="G36" s="266" t="str">
        <f>IF(OR('Résultats élèves'!E28&lt;$J$3,'Résultats élèves'!E28="A"),'Groupes besoin'!A36,"")</f>
        <v/>
      </c>
      <c r="H36" s="267" t="str">
        <f>IF(G36="","",'Résultats élèves'!E28)</f>
        <v/>
      </c>
      <c r="I36" s="268" t="str">
        <f>IF(OR('Résultats élèves'!E28&lt;$J$4,'Résultats élèves'!E28="A"),'Groupes besoin'!A36,"")</f>
        <v/>
      </c>
      <c r="J36" s="269" t="str">
        <f>IF(I36="","",'Résultats élèves'!E28)</f>
        <v/>
      </c>
      <c r="K36" s="270"/>
      <c r="L36" s="266" t="str">
        <f>IF(OR('Résultats élèves'!F28&lt;$J$3,'Résultats élèves'!F28="A"),'Groupes besoin'!A36,"")</f>
        <v/>
      </c>
      <c r="M36" s="267" t="str">
        <f>IF(L36="","",'Résultats élèves'!F28)</f>
        <v/>
      </c>
      <c r="N36" s="268" t="str">
        <f>IF(OR('Résultats élèves'!F28&lt;$J$4,'Résultats élèves'!F28="A"),'Groupes besoin'!A36,"")</f>
        <v/>
      </c>
      <c r="O36" s="269" t="str">
        <f>IF(N36="","",'Résultats élèves'!F28)</f>
        <v/>
      </c>
      <c r="P36" s="270"/>
      <c r="Q36" s="266" t="str">
        <f>IF(OR('Résultats élèves'!G28&lt;$J$3,'Résultats élèves'!G28="A"),'Groupes besoin'!A36,"")</f>
        <v/>
      </c>
      <c r="R36" s="267" t="str">
        <f>IF(Q36="","",'Résultats élèves'!G28)</f>
        <v/>
      </c>
      <c r="S36" s="268" t="str">
        <f>IF(OR('Résultats élèves'!G28&lt;$J$4,'Résultats élèves'!G28="A"),'Groupes besoin'!A36,"")</f>
        <v/>
      </c>
      <c r="T36" s="269" t="str">
        <f>IF(S36="","",'Résultats élèves'!G28)</f>
        <v/>
      </c>
      <c r="U36" s="270"/>
      <c r="V36" s="266" t="str">
        <f>IF(OR('Résultats élèves'!H28&lt;$J$3,'Résultats élèves'!H28="A"),'Groupes besoin'!A36,"")</f>
        <v/>
      </c>
      <c r="W36" s="267" t="str">
        <f>IF(V36="","",'Résultats élèves'!H28)</f>
        <v/>
      </c>
      <c r="X36" s="268" t="str">
        <f>IF(OR('Résultats élèves'!H28&lt;$J$4,'Résultats élèves'!H28="A"),'Groupes besoin'!A36,"")</f>
        <v/>
      </c>
      <c r="Y36" s="269" t="str">
        <f>IF(X36="","",'Résultats élèves'!H28)</f>
        <v/>
      </c>
      <c r="Z36" s="271"/>
      <c r="AA36" s="272">
        <f t="shared" si="2"/>
        <v>24</v>
      </c>
      <c r="AB36" s="273">
        <f t="shared" si="3"/>
        <v>20</v>
      </c>
      <c r="AC36" s="274" t="str">
        <f>IF(AA36&lt;$AA$9,#REF!,"")</f>
        <v/>
      </c>
      <c r="AE36" s="275"/>
      <c r="AF36" s="266" t="str">
        <f>IF(OR('Résultats élèves'!I28&lt;$J$3,'Résultats élèves'!I28="A"),'Groupes besoin'!A36,"")</f>
        <v/>
      </c>
      <c r="AG36" s="267" t="str">
        <f>IF(AF36="","",'Résultats élèves'!I28)</f>
        <v/>
      </c>
      <c r="AH36" s="268" t="str">
        <f>IF(OR('Résultats élèves'!I28&lt;$J$4,'Résultats élèves'!I28="A"),'Groupes besoin'!A36,"")</f>
        <v/>
      </c>
      <c r="AI36" s="269" t="str">
        <f>IF(AH36="","",'Résultats élèves'!I28)</f>
        <v/>
      </c>
      <c r="AJ36" s="270"/>
      <c r="AK36" s="266" t="str">
        <f>IF(OR('Résultats élèves'!J28&lt;$J$3,'Résultats élèves'!J28="A"),'Groupes besoin'!A36,"")</f>
        <v/>
      </c>
      <c r="AL36" s="267" t="str">
        <f>IF(AK36="","",'Résultats élèves'!J28)</f>
        <v/>
      </c>
      <c r="AM36" s="268" t="str">
        <f>IF(OR('Résultats élèves'!J28&lt;$J$4,'Résultats élèves'!J28="A"),'Groupes besoin'!A36,"")</f>
        <v/>
      </c>
      <c r="AN36" s="269" t="str">
        <f>IF(AM36="","",'Résultats élèves'!J28)</f>
        <v/>
      </c>
      <c r="AO36" s="270"/>
      <c r="AP36" s="266" t="str">
        <f>IF(OR('Résultats élèves'!K28&lt;$J$3,'Résultats élèves'!K28="A"),'Groupes besoin'!A36,"")</f>
        <v/>
      </c>
      <c r="AQ36" s="267" t="str">
        <f>IF(AP36="","",'Résultats élèves'!K28)</f>
        <v/>
      </c>
      <c r="AR36" s="268" t="str">
        <f>IF(OR('Résultats élèves'!K28&lt;$J$4,'Résultats élèves'!K28="A"),'Groupes besoin'!A36,"")</f>
        <v/>
      </c>
      <c r="AS36" s="269" t="str">
        <f>IF(AR36="","",'Résultats élèves'!K28)</f>
        <v/>
      </c>
      <c r="AT36" s="270"/>
      <c r="AU36" s="266" t="str">
        <f>IF(OR('Résultats élèves'!L28&lt;$J$3,'Résultats élèves'!L28="A"),'Groupes besoin'!A36,"")</f>
        <v/>
      </c>
      <c r="AV36" s="267" t="str">
        <f>IF(AU36="","",'Résultats élèves'!L28)</f>
        <v/>
      </c>
      <c r="AW36" s="268" t="str">
        <f>IF(OR('Résultats élèves'!L28&lt;$J$4,'Résultats élèves'!L28="A"),'Groupes besoin'!A36,"")</f>
        <v/>
      </c>
      <c r="AX36" s="269" t="str">
        <f>IF(AW36="","",'Résultats élèves'!L28)</f>
        <v/>
      </c>
      <c r="AY36" s="270"/>
      <c r="AZ36" s="266" t="str">
        <f>IF(OR('Résultats élèves'!M28&lt;$J$3,'Résultats élèves'!M28="A"),'Groupes besoin'!A36,"")</f>
        <v/>
      </c>
      <c r="BA36" s="267" t="str">
        <f>IF(AZ36="","",'Résultats élèves'!M28)</f>
        <v/>
      </c>
      <c r="BB36" s="268" t="str">
        <f>IF(OR('Résultats élèves'!M28&lt;$J$4,'Résultats élèves'!M28="A"),'Groupes besoin'!A36,"")</f>
        <v/>
      </c>
      <c r="BC36" s="269" t="str">
        <f>IF(BB36="","",'Résultats élèves'!M28)</f>
        <v/>
      </c>
    </row>
    <row r="37" spans="1:55" s="274" customFormat="1" x14ac:dyDescent="0.25">
      <c r="A37" s="276" t="str">
        <f>IF(Accueil!F38="","",Accueil!F38)</f>
        <v/>
      </c>
      <c r="B37" s="266" t="str">
        <f>IF(OR('Résultats élèves'!D29&lt;$J$3,'Résultats élèves'!D29="A"),'Groupes besoin'!A37,"")</f>
        <v/>
      </c>
      <c r="C37" s="267" t="str">
        <f>IF(B37="","",'Résultats élèves'!D29)</f>
        <v/>
      </c>
      <c r="D37" s="268" t="str">
        <f>IF(OR('Résultats élèves'!D29&lt;$J$4,'Résultats élèves'!D29="A"),'Groupes besoin'!A37,"")</f>
        <v/>
      </c>
      <c r="E37" s="269" t="str">
        <f>IF(D37="","",'Résultats élèves'!D29)</f>
        <v/>
      </c>
      <c r="F37" s="270"/>
      <c r="G37" s="266" t="str">
        <f>IF(OR('Résultats élèves'!E29&lt;$J$3,'Résultats élèves'!E29="A"),'Groupes besoin'!A37,"")</f>
        <v/>
      </c>
      <c r="H37" s="267" t="str">
        <f>IF(G37="","",'Résultats élèves'!E29)</f>
        <v/>
      </c>
      <c r="I37" s="268" t="str">
        <f>IF(OR('Résultats élèves'!E29&lt;$J$4,'Résultats élèves'!E29="A"),'Groupes besoin'!A37,"")</f>
        <v/>
      </c>
      <c r="J37" s="269" t="str">
        <f>IF(I37="","",'Résultats élèves'!E29)</f>
        <v/>
      </c>
      <c r="K37" s="270"/>
      <c r="L37" s="266" t="str">
        <f>IF(OR('Résultats élèves'!F29&lt;$J$3,'Résultats élèves'!F29="A"),'Groupes besoin'!A37,"")</f>
        <v/>
      </c>
      <c r="M37" s="267" t="str">
        <f>IF(L37="","",'Résultats élèves'!F29)</f>
        <v/>
      </c>
      <c r="N37" s="268" t="str">
        <f>IF(OR('Résultats élèves'!F29&lt;$J$4,'Résultats élèves'!F29="A"),'Groupes besoin'!A37,"")</f>
        <v/>
      </c>
      <c r="O37" s="269" t="str">
        <f>IF(N37="","",'Résultats élèves'!F29)</f>
        <v/>
      </c>
      <c r="P37" s="270"/>
      <c r="Q37" s="266" t="str">
        <f>IF(OR('Résultats élèves'!G29&lt;$J$3,'Résultats élèves'!G29="A"),'Groupes besoin'!A37,"")</f>
        <v/>
      </c>
      <c r="R37" s="267" t="str">
        <f>IF(Q37="","",'Résultats élèves'!G29)</f>
        <v/>
      </c>
      <c r="S37" s="268" t="str">
        <f>IF(OR('Résultats élèves'!G29&lt;$J$4,'Résultats élèves'!G29="A"),'Groupes besoin'!A37,"")</f>
        <v/>
      </c>
      <c r="T37" s="269" t="str">
        <f>IF(S37="","",'Résultats élèves'!G29)</f>
        <v/>
      </c>
      <c r="U37" s="270"/>
      <c r="V37" s="266" t="str">
        <f>IF(OR('Résultats élèves'!H29&lt;$J$3,'Résultats élèves'!H29="A"),'Groupes besoin'!A37,"")</f>
        <v/>
      </c>
      <c r="W37" s="267" t="str">
        <f>IF(V37="","",'Résultats élèves'!H29)</f>
        <v/>
      </c>
      <c r="X37" s="268" t="str">
        <f>IF(OR('Résultats élèves'!H29&lt;$J$4,'Résultats élèves'!H29="A"),'Groupes besoin'!A37,"")</f>
        <v/>
      </c>
      <c r="Y37" s="269" t="str">
        <f>IF(X37="","",'Résultats élèves'!H29)</f>
        <v/>
      </c>
      <c r="Z37" s="271"/>
      <c r="AA37" s="272">
        <f t="shared" si="2"/>
        <v>24</v>
      </c>
      <c r="AB37" s="273">
        <f t="shared" si="3"/>
        <v>20</v>
      </c>
      <c r="AC37" s="274" t="str">
        <f>IF(AA37&lt;$AA$9,#REF!,"")</f>
        <v/>
      </c>
      <c r="AE37" s="275"/>
      <c r="AF37" s="266" t="str">
        <f>IF(OR('Résultats élèves'!I29&lt;$J$3,'Résultats élèves'!I29="A"),'Groupes besoin'!A37,"")</f>
        <v/>
      </c>
      <c r="AG37" s="267" t="str">
        <f>IF(AF37="","",'Résultats élèves'!I29)</f>
        <v/>
      </c>
      <c r="AH37" s="268" t="str">
        <f>IF(OR('Résultats élèves'!I29&lt;$J$4,'Résultats élèves'!I29="A"),'Groupes besoin'!A37,"")</f>
        <v/>
      </c>
      <c r="AI37" s="269" t="str">
        <f>IF(AH37="","",'Résultats élèves'!I29)</f>
        <v/>
      </c>
      <c r="AJ37" s="270"/>
      <c r="AK37" s="266" t="str">
        <f>IF(OR('Résultats élèves'!J29&lt;$J$3,'Résultats élèves'!J29="A"),'Groupes besoin'!A37,"")</f>
        <v/>
      </c>
      <c r="AL37" s="267" t="str">
        <f>IF(AK37="","",'Résultats élèves'!J29)</f>
        <v/>
      </c>
      <c r="AM37" s="268" t="str">
        <f>IF(OR('Résultats élèves'!J29&lt;$J$4,'Résultats élèves'!J29="A"),'Groupes besoin'!A37,"")</f>
        <v/>
      </c>
      <c r="AN37" s="269" t="str">
        <f>IF(AM37="","",'Résultats élèves'!J29)</f>
        <v/>
      </c>
      <c r="AO37" s="270"/>
      <c r="AP37" s="266" t="str">
        <f>IF(OR('Résultats élèves'!K29&lt;$J$3,'Résultats élèves'!K29="A"),'Groupes besoin'!A37,"")</f>
        <v/>
      </c>
      <c r="AQ37" s="267" t="str">
        <f>IF(AP37="","",'Résultats élèves'!K29)</f>
        <v/>
      </c>
      <c r="AR37" s="268" t="str">
        <f>IF(OR('Résultats élèves'!K29&lt;$J$4,'Résultats élèves'!K29="A"),'Groupes besoin'!A37,"")</f>
        <v/>
      </c>
      <c r="AS37" s="269" t="str">
        <f>IF(AR37="","",'Résultats élèves'!K29)</f>
        <v/>
      </c>
      <c r="AT37" s="270"/>
      <c r="AU37" s="266" t="str">
        <f>IF(OR('Résultats élèves'!L29&lt;$J$3,'Résultats élèves'!L29="A"),'Groupes besoin'!A37,"")</f>
        <v/>
      </c>
      <c r="AV37" s="267" t="str">
        <f>IF(AU37="","",'Résultats élèves'!L29)</f>
        <v/>
      </c>
      <c r="AW37" s="268" t="str">
        <f>IF(OR('Résultats élèves'!L29&lt;$J$4,'Résultats élèves'!L29="A"),'Groupes besoin'!A37,"")</f>
        <v/>
      </c>
      <c r="AX37" s="269" t="str">
        <f>IF(AW37="","",'Résultats élèves'!L29)</f>
        <v/>
      </c>
      <c r="AY37" s="270"/>
      <c r="AZ37" s="266" t="str">
        <f>IF(OR('Résultats élèves'!M29&lt;$J$3,'Résultats élèves'!M29="A"),'Groupes besoin'!A37,"")</f>
        <v/>
      </c>
      <c r="BA37" s="267" t="str">
        <f>IF(AZ37="","",'Résultats élèves'!M29)</f>
        <v/>
      </c>
      <c r="BB37" s="268" t="str">
        <f>IF(OR('Résultats élèves'!M29&lt;$J$4,'Résultats élèves'!M29="A"),'Groupes besoin'!A37,"")</f>
        <v/>
      </c>
      <c r="BC37" s="269" t="str">
        <f>IF(BB37="","",'Résultats élèves'!M29)</f>
        <v/>
      </c>
    </row>
    <row r="38" spans="1:55" s="274" customFormat="1" x14ac:dyDescent="0.25">
      <c r="A38" s="276" t="str">
        <f>IF(Accueil!F39="","",Accueil!F39)</f>
        <v/>
      </c>
      <c r="B38" s="266" t="str">
        <f>IF(OR('Résultats élèves'!D30&lt;$J$3,'Résultats élèves'!D30="A"),'Groupes besoin'!A38,"")</f>
        <v/>
      </c>
      <c r="C38" s="267" t="str">
        <f>IF(B38="","",'Résultats élèves'!D30)</f>
        <v/>
      </c>
      <c r="D38" s="268" t="str">
        <f>IF(OR('Résultats élèves'!D30&lt;$J$4,'Résultats élèves'!D30="A"),'Groupes besoin'!A38,"")</f>
        <v/>
      </c>
      <c r="E38" s="269" t="str">
        <f>IF(D38="","",'Résultats élèves'!D30)</f>
        <v/>
      </c>
      <c r="F38" s="270"/>
      <c r="G38" s="266" t="str">
        <f>IF(OR('Résultats élèves'!E30&lt;$J$3,'Résultats élèves'!E30="A"),'Groupes besoin'!A38,"")</f>
        <v/>
      </c>
      <c r="H38" s="267" t="str">
        <f>IF(G38="","",'Résultats élèves'!E30)</f>
        <v/>
      </c>
      <c r="I38" s="268" t="str">
        <f>IF(OR('Résultats élèves'!E30&lt;$J$4,'Résultats élèves'!E30="A"),'Groupes besoin'!A38,"")</f>
        <v/>
      </c>
      <c r="J38" s="269" t="str">
        <f>IF(I38="","",'Résultats élèves'!E30)</f>
        <v/>
      </c>
      <c r="K38" s="270"/>
      <c r="L38" s="266" t="str">
        <f>IF(OR('Résultats élèves'!F30&lt;$J$3,'Résultats élèves'!F30="A"),'Groupes besoin'!A38,"")</f>
        <v/>
      </c>
      <c r="M38" s="267" t="str">
        <f>IF(L38="","",'Résultats élèves'!F30)</f>
        <v/>
      </c>
      <c r="N38" s="268" t="str">
        <f>IF(OR('Résultats élèves'!F30&lt;$J$4,'Résultats élèves'!F30="A"),'Groupes besoin'!A38,"")</f>
        <v/>
      </c>
      <c r="O38" s="269" t="str">
        <f>IF(N38="","",'Résultats élèves'!F30)</f>
        <v/>
      </c>
      <c r="P38" s="270"/>
      <c r="Q38" s="266" t="str">
        <f>IF(OR('Résultats élèves'!G30&lt;$J$3,'Résultats élèves'!G30="A"),'Groupes besoin'!A38,"")</f>
        <v/>
      </c>
      <c r="R38" s="267" t="str">
        <f>IF(Q38="","",'Résultats élèves'!G30)</f>
        <v/>
      </c>
      <c r="S38" s="268" t="str">
        <f>IF(OR('Résultats élèves'!G30&lt;$J$4,'Résultats élèves'!G30="A"),'Groupes besoin'!A38,"")</f>
        <v/>
      </c>
      <c r="T38" s="269" t="str">
        <f>IF(S38="","",'Résultats élèves'!G30)</f>
        <v/>
      </c>
      <c r="U38" s="270"/>
      <c r="V38" s="266" t="str">
        <f>IF(OR('Résultats élèves'!H30&lt;$J$3,'Résultats élèves'!H30="A"),'Groupes besoin'!A38,"")</f>
        <v/>
      </c>
      <c r="W38" s="267" t="str">
        <f>IF(V38="","",'Résultats élèves'!H30)</f>
        <v/>
      </c>
      <c r="X38" s="268" t="str">
        <f>IF(OR('Résultats élèves'!H30&lt;$J$4,'Résultats élèves'!H30="A"),'Groupes besoin'!A38,"")</f>
        <v/>
      </c>
      <c r="Y38" s="269" t="str">
        <f>IF(X38="","",'Résultats élèves'!H30)</f>
        <v/>
      </c>
      <c r="Z38" s="271"/>
      <c r="AA38" s="272">
        <f t="shared" si="2"/>
        <v>24</v>
      </c>
      <c r="AB38" s="273">
        <f t="shared" si="3"/>
        <v>20</v>
      </c>
      <c r="AC38" s="274" t="str">
        <f>IF(AA38&lt;$AA$9,#REF!,"")</f>
        <v/>
      </c>
      <c r="AE38" s="275"/>
      <c r="AF38" s="266" t="str">
        <f>IF(OR('Résultats élèves'!I30&lt;$J$3,'Résultats élèves'!I30="A"),'Groupes besoin'!A38,"")</f>
        <v/>
      </c>
      <c r="AG38" s="267" t="str">
        <f>IF(AF38="","",'Résultats élèves'!I30)</f>
        <v/>
      </c>
      <c r="AH38" s="268" t="str">
        <f>IF(OR('Résultats élèves'!I30&lt;$J$4,'Résultats élèves'!I30="A"),'Groupes besoin'!A38,"")</f>
        <v/>
      </c>
      <c r="AI38" s="269" t="str">
        <f>IF(AH38="","",'Résultats élèves'!I30)</f>
        <v/>
      </c>
      <c r="AJ38" s="270"/>
      <c r="AK38" s="266" t="str">
        <f>IF(OR('Résultats élèves'!J30&lt;$J$3,'Résultats élèves'!J30="A"),'Groupes besoin'!A38,"")</f>
        <v/>
      </c>
      <c r="AL38" s="267" t="str">
        <f>IF(AK38="","",'Résultats élèves'!J30)</f>
        <v/>
      </c>
      <c r="AM38" s="268" t="str">
        <f>IF(OR('Résultats élèves'!J30&lt;$J$4,'Résultats élèves'!J30="A"),'Groupes besoin'!A38,"")</f>
        <v/>
      </c>
      <c r="AN38" s="269" t="str">
        <f>IF(AM38="","",'Résultats élèves'!J30)</f>
        <v/>
      </c>
      <c r="AO38" s="270"/>
      <c r="AP38" s="266" t="str">
        <f>IF(OR('Résultats élèves'!K30&lt;$J$3,'Résultats élèves'!K30="A"),'Groupes besoin'!A38,"")</f>
        <v/>
      </c>
      <c r="AQ38" s="267" t="str">
        <f>IF(AP38="","",'Résultats élèves'!K30)</f>
        <v/>
      </c>
      <c r="AR38" s="268" t="str">
        <f>IF(OR('Résultats élèves'!K30&lt;$J$4,'Résultats élèves'!K30="A"),'Groupes besoin'!A38,"")</f>
        <v/>
      </c>
      <c r="AS38" s="269" t="str">
        <f>IF(AR38="","",'Résultats élèves'!K30)</f>
        <v/>
      </c>
      <c r="AT38" s="270"/>
      <c r="AU38" s="266" t="str">
        <f>IF(OR('Résultats élèves'!L30&lt;$J$3,'Résultats élèves'!L30="A"),'Groupes besoin'!A38,"")</f>
        <v/>
      </c>
      <c r="AV38" s="267" t="str">
        <f>IF(AU38="","",'Résultats élèves'!L30)</f>
        <v/>
      </c>
      <c r="AW38" s="268" t="str">
        <f>IF(OR('Résultats élèves'!L30&lt;$J$4,'Résultats élèves'!L30="A"),'Groupes besoin'!A38,"")</f>
        <v/>
      </c>
      <c r="AX38" s="269" t="str">
        <f>IF(AW38="","",'Résultats élèves'!L30)</f>
        <v/>
      </c>
      <c r="AY38" s="270"/>
      <c r="AZ38" s="266" t="str">
        <f>IF(OR('Résultats élèves'!M30&lt;$J$3,'Résultats élèves'!M30="A"),'Groupes besoin'!A38,"")</f>
        <v/>
      </c>
      <c r="BA38" s="267" t="str">
        <f>IF(AZ38="","",'Résultats élèves'!M30)</f>
        <v/>
      </c>
      <c r="BB38" s="268" t="str">
        <f>IF(OR('Résultats élèves'!M30&lt;$J$4,'Résultats élèves'!M30="A"),'Groupes besoin'!A38,"")</f>
        <v/>
      </c>
      <c r="BC38" s="269" t="str">
        <f>IF(BB38="","",'Résultats élèves'!M30)</f>
        <v/>
      </c>
    </row>
    <row r="39" spans="1:55" s="274" customFormat="1" x14ac:dyDescent="0.25">
      <c r="A39" s="276" t="str">
        <f>IF(Accueil!F40="","",Accueil!F40)</f>
        <v/>
      </c>
      <c r="B39" s="266" t="str">
        <f>IF(OR('Résultats élèves'!D31&lt;$J$3,'Résultats élèves'!D31="A"),'Groupes besoin'!A39,"")</f>
        <v/>
      </c>
      <c r="C39" s="267" t="str">
        <f>IF(B39="","",'Résultats élèves'!D31)</f>
        <v/>
      </c>
      <c r="D39" s="268" t="str">
        <f>IF(OR('Résultats élèves'!D31&lt;$J$4,'Résultats élèves'!D31="A"),'Groupes besoin'!A39,"")</f>
        <v/>
      </c>
      <c r="E39" s="269" t="str">
        <f>IF(D39="","",'Résultats élèves'!D31)</f>
        <v/>
      </c>
      <c r="F39" s="270"/>
      <c r="G39" s="266" t="str">
        <f>IF(OR('Résultats élèves'!E31&lt;$J$3,'Résultats élèves'!E31="A"),'Groupes besoin'!A39,"")</f>
        <v/>
      </c>
      <c r="H39" s="267" t="str">
        <f>IF(G39="","",'Résultats élèves'!E31)</f>
        <v/>
      </c>
      <c r="I39" s="268" t="str">
        <f>IF(OR('Résultats élèves'!E31&lt;$J$4,'Résultats élèves'!E31="A"),'Groupes besoin'!A39,"")</f>
        <v/>
      </c>
      <c r="J39" s="269" t="str">
        <f>IF(I39="","",'Résultats élèves'!E31)</f>
        <v/>
      </c>
      <c r="K39" s="270"/>
      <c r="L39" s="266" t="str">
        <f>IF(OR('Résultats élèves'!F31&lt;$J$3,'Résultats élèves'!F31="A"),'Groupes besoin'!A39,"")</f>
        <v/>
      </c>
      <c r="M39" s="267" t="str">
        <f>IF(L39="","",'Résultats élèves'!F31)</f>
        <v/>
      </c>
      <c r="N39" s="268" t="str">
        <f>IF(OR('Résultats élèves'!F31&lt;$J$4,'Résultats élèves'!F31="A"),'Groupes besoin'!A39,"")</f>
        <v/>
      </c>
      <c r="O39" s="269" t="str">
        <f>IF(N39="","",'Résultats élèves'!F31)</f>
        <v/>
      </c>
      <c r="P39" s="270"/>
      <c r="Q39" s="266" t="str">
        <f>IF(OR('Résultats élèves'!G31&lt;$J$3,'Résultats élèves'!G31="A"),'Groupes besoin'!A39,"")</f>
        <v/>
      </c>
      <c r="R39" s="267" t="str">
        <f>IF(Q39="","",'Résultats élèves'!G31)</f>
        <v/>
      </c>
      <c r="S39" s="268" t="str">
        <f>IF(OR('Résultats élèves'!G31&lt;$J$4,'Résultats élèves'!G31="A"),'Groupes besoin'!A39,"")</f>
        <v/>
      </c>
      <c r="T39" s="269" t="str">
        <f>IF(S39="","",'Résultats élèves'!G31)</f>
        <v/>
      </c>
      <c r="U39" s="270"/>
      <c r="V39" s="266" t="str">
        <f>IF(OR('Résultats élèves'!H31&lt;$J$3,'Résultats élèves'!H31="A"),'Groupes besoin'!A39,"")</f>
        <v/>
      </c>
      <c r="W39" s="267" t="str">
        <f>IF(V39="","",'Résultats élèves'!H31)</f>
        <v/>
      </c>
      <c r="X39" s="268" t="str">
        <f>IF(OR('Résultats élèves'!H31&lt;$J$4,'Résultats élèves'!H31="A"),'Groupes besoin'!A39,"")</f>
        <v/>
      </c>
      <c r="Y39" s="269" t="str">
        <f>IF(X39="","",'Résultats élèves'!H31)</f>
        <v/>
      </c>
      <c r="Z39" s="271"/>
      <c r="AA39" s="272">
        <f t="shared" si="2"/>
        <v>24</v>
      </c>
      <c r="AB39" s="273">
        <f t="shared" si="3"/>
        <v>20</v>
      </c>
      <c r="AC39" s="274" t="str">
        <f>IF(AA39&lt;$AA$9,#REF!,"")</f>
        <v/>
      </c>
      <c r="AE39" s="275"/>
      <c r="AF39" s="266" t="str">
        <f>IF(OR('Résultats élèves'!I31&lt;$J$3,'Résultats élèves'!I31="A"),'Groupes besoin'!A39,"")</f>
        <v/>
      </c>
      <c r="AG39" s="267" t="str">
        <f>IF(AF39="","",'Résultats élèves'!I31)</f>
        <v/>
      </c>
      <c r="AH39" s="268" t="str">
        <f>IF(OR('Résultats élèves'!I31&lt;$J$4,'Résultats élèves'!I31="A"),'Groupes besoin'!A39,"")</f>
        <v/>
      </c>
      <c r="AI39" s="269" t="str">
        <f>IF(AH39="","",'Résultats élèves'!I31)</f>
        <v/>
      </c>
      <c r="AJ39" s="270"/>
      <c r="AK39" s="266" t="str">
        <f>IF(OR('Résultats élèves'!J31&lt;$J$3,'Résultats élèves'!J31="A"),'Groupes besoin'!A39,"")</f>
        <v/>
      </c>
      <c r="AL39" s="267" t="str">
        <f>IF(AK39="","",'Résultats élèves'!J31)</f>
        <v/>
      </c>
      <c r="AM39" s="268" t="str">
        <f>IF(OR('Résultats élèves'!J31&lt;$J$4,'Résultats élèves'!J31="A"),'Groupes besoin'!A39,"")</f>
        <v/>
      </c>
      <c r="AN39" s="269" t="str">
        <f>IF(AM39="","",'Résultats élèves'!J31)</f>
        <v/>
      </c>
      <c r="AO39" s="270"/>
      <c r="AP39" s="266" t="str">
        <f>IF(OR('Résultats élèves'!K31&lt;$J$3,'Résultats élèves'!K31="A"),'Groupes besoin'!A39,"")</f>
        <v/>
      </c>
      <c r="AQ39" s="267" t="str">
        <f>IF(AP39="","",'Résultats élèves'!K31)</f>
        <v/>
      </c>
      <c r="AR39" s="268" t="str">
        <f>IF(OR('Résultats élèves'!K31&lt;$J$4,'Résultats élèves'!K31="A"),'Groupes besoin'!A39,"")</f>
        <v/>
      </c>
      <c r="AS39" s="269" t="str">
        <f>IF(AR39="","",'Résultats élèves'!K31)</f>
        <v/>
      </c>
      <c r="AT39" s="270"/>
      <c r="AU39" s="266" t="str">
        <f>IF(OR('Résultats élèves'!L31&lt;$J$3,'Résultats élèves'!L31="A"),'Groupes besoin'!A39,"")</f>
        <v/>
      </c>
      <c r="AV39" s="267" t="str">
        <f>IF(AU39="","",'Résultats élèves'!L31)</f>
        <v/>
      </c>
      <c r="AW39" s="268" t="str">
        <f>IF(OR('Résultats élèves'!L31&lt;$J$4,'Résultats élèves'!L31="A"),'Groupes besoin'!A39,"")</f>
        <v/>
      </c>
      <c r="AX39" s="269" t="str">
        <f>IF(AW39="","",'Résultats élèves'!L31)</f>
        <v/>
      </c>
      <c r="AY39" s="270"/>
      <c r="AZ39" s="266" t="str">
        <f>IF(OR('Résultats élèves'!M31&lt;$J$3,'Résultats élèves'!M31="A"),'Groupes besoin'!A39,"")</f>
        <v/>
      </c>
      <c r="BA39" s="267" t="str">
        <f>IF(AZ39="","",'Résultats élèves'!M31)</f>
        <v/>
      </c>
      <c r="BB39" s="268" t="str">
        <f>IF(OR('Résultats élèves'!M31&lt;$J$4,'Résultats élèves'!M31="A"),'Groupes besoin'!A39,"")</f>
        <v/>
      </c>
      <c r="BC39" s="269" t="str">
        <f>IF(BB39="","",'Résultats élèves'!M31)</f>
        <v/>
      </c>
    </row>
    <row r="40" spans="1:55" s="274" customFormat="1" x14ac:dyDescent="0.25">
      <c r="A40" s="276" t="str">
        <f>IF(Accueil!F41="","",Accueil!F41)</f>
        <v/>
      </c>
      <c r="B40" s="266" t="str">
        <f>IF(OR('Résultats élèves'!D32&lt;$J$3,'Résultats élèves'!D32="A"),'Groupes besoin'!A40,"")</f>
        <v/>
      </c>
      <c r="C40" s="267" t="str">
        <f>IF(B40="","",'Résultats élèves'!D32)</f>
        <v/>
      </c>
      <c r="D40" s="268" t="str">
        <f>IF(OR('Résultats élèves'!D32&lt;$J$4,'Résultats élèves'!D32="A"),'Groupes besoin'!A40,"")</f>
        <v/>
      </c>
      <c r="E40" s="269" t="str">
        <f>IF(D40="","",'Résultats élèves'!D32)</f>
        <v/>
      </c>
      <c r="F40" s="270"/>
      <c r="G40" s="266" t="str">
        <f>IF(OR('Résultats élèves'!E32&lt;$J$3,'Résultats élèves'!E32="A"),'Groupes besoin'!A40,"")</f>
        <v/>
      </c>
      <c r="H40" s="267" t="str">
        <f>IF(G40="","",'Résultats élèves'!E32)</f>
        <v/>
      </c>
      <c r="I40" s="268" t="str">
        <f>IF(OR('Résultats élèves'!E32&lt;$J$4,'Résultats élèves'!E32="A"),'Groupes besoin'!A40,"")</f>
        <v/>
      </c>
      <c r="J40" s="269" t="str">
        <f>IF(I40="","",'Résultats élèves'!E32)</f>
        <v/>
      </c>
      <c r="K40" s="270"/>
      <c r="L40" s="266" t="str">
        <f>IF(OR('Résultats élèves'!F32&lt;$J$3,'Résultats élèves'!F32="A"),'Groupes besoin'!A40,"")</f>
        <v/>
      </c>
      <c r="M40" s="267" t="str">
        <f>IF(L40="","",'Résultats élèves'!F32)</f>
        <v/>
      </c>
      <c r="N40" s="268" t="str">
        <f>IF(OR('Résultats élèves'!F32&lt;$J$4,'Résultats élèves'!F32="A"),'Groupes besoin'!A40,"")</f>
        <v/>
      </c>
      <c r="O40" s="269" t="str">
        <f>IF(N40="","",'Résultats élèves'!F32)</f>
        <v/>
      </c>
      <c r="P40" s="270"/>
      <c r="Q40" s="266" t="str">
        <f>IF(OR('Résultats élèves'!G32&lt;$J$3,'Résultats élèves'!G32="A"),'Groupes besoin'!A40,"")</f>
        <v/>
      </c>
      <c r="R40" s="267" t="str">
        <f>IF(Q40="","",'Résultats élèves'!G32)</f>
        <v/>
      </c>
      <c r="S40" s="268" t="str">
        <f>IF(OR('Résultats élèves'!G32&lt;$J$4,'Résultats élèves'!G32="A"),'Groupes besoin'!A40,"")</f>
        <v/>
      </c>
      <c r="T40" s="269" t="str">
        <f>IF(S40="","",'Résultats élèves'!G32)</f>
        <v/>
      </c>
      <c r="U40" s="270"/>
      <c r="V40" s="266" t="str">
        <f>IF(OR('Résultats élèves'!H32&lt;$J$3,'Résultats élèves'!H32="A"),'Groupes besoin'!A40,"")</f>
        <v/>
      </c>
      <c r="W40" s="267" t="str">
        <f>IF(V40="","",'Résultats élèves'!H32)</f>
        <v/>
      </c>
      <c r="X40" s="268" t="str">
        <f>IF(OR('Résultats élèves'!H32&lt;$J$4,'Résultats élèves'!H32="A"),'Groupes besoin'!A40,"")</f>
        <v/>
      </c>
      <c r="Y40" s="269" t="str">
        <f>IF(X40="","",'Résultats élèves'!H32)</f>
        <v/>
      </c>
      <c r="Z40" s="271"/>
      <c r="AA40" s="272">
        <f t="shared" si="2"/>
        <v>24</v>
      </c>
      <c r="AB40" s="273">
        <f t="shared" si="3"/>
        <v>20</v>
      </c>
      <c r="AC40" s="274" t="str">
        <f>IF(AA40&lt;$AA$9,#REF!,"")</f>
        <v/>
      </c>
      <c r="AE40" s="275"/>
      <c r="AF40" s="266" t="str">
        <f>IF(OR('Résultats élèves'!I32&lt;$J$3,'Résultats élèves'!I32="A"),'Groupes besoin'!A40,"")</f>
        <v/>
      </c>
      <c r="AG40" s="267" t="str">
        <f>IF(AF40="","",'Résultats élèves'!I32)</f>
        <v/>
      </c>
      <c r="AH40" s="268" t="str">
        <f>IF(OR('Résultats élèves'!I32&lt;$J$4,'Résultats élèves'!I32="A"),'Groupes besoin'!A40,"")</f>
        <v/>
      </c>
      <c r="AI40" s="269" t="str">
        <f>IF(AH40="","",'Résultats élèves'!I32)</f>
        <v/>
      </c>
      <c r="AJ40" s="270"/>
      <c r="AK40" s="266" t="str">
        <f>IF(OR('Résultats élèves'!J32&lt;$J$3,'Résultats élèves'!J32="A"),'Groupes besoin'!A40,"")</f>
        <v/>
      </c>
      <c r="AL40" s="267" t="str">
        <f>IF(AK40="","",'Résultats élèves'!J32)</f>
        <v/>
      </c>
      <c r="AM40" s="268" t="str">
        <f>IF(OR('Résultats élèves'!J32&lt;$J$4,'Résultats élèves'!J32="A"),'Groupes besoin'!A40,"")</f>
        <v/>
      </c>
      <c r="AN40" s="269" t="str">
        <f>IF(AM40="","",'Résultats élèves'!J32)</f>
        <v/>
      </c>
      <c r="AO40" s="270"/>
      <c r="AP40" s="266" t="str">
        <f>IF(OR('Résultats élèves'!K32&lt;$J$3,'Résultats élèves'!K32="A"),'Groupes besoin'!A40,"")</f>
        <v/>
      </c>
      <c r="AQ40" s="267" t="str">
        <f>IF(AP40="","",'Résultats élèves'!K32)</f>
        <v/>
      </c>
      <c r="AR40" s="268" t="str">
        <f>IF(OR('Résultats élèves'!K32&lt;$J$4,'Résultats élèves'!K32="A"),'Groupes besoin'!A40,"")</f>
        <v/>
      </c>
      <c r="AS40" s="269" t="str">
        <f>IF(AR40="","",'Résultats élèves'!K32)</f>
        <v/>
      </c>
      <c r="AT40" s="270"/>
      <c r="AU40" s="266" t="str">
        <f>IF(OR('Résultats élèves'!L32&lt;$J$3,'Résultats élèves'!L32="A"),'Groupes besoin'!A40,"")</f>
        <v/>
      </c>
      <c r="AV40" s="267" t="str">
        <f>IF(AU40="","",'Résultats élèves'!L32)</f>
        <v/>
      </c>
      <c r="AW40" s="268" t="str">
        <f>IF(OR('Résultats élèves'!L32&lt;$J$4,'Résultats élèves'!L32="A"),'Groupes besoin'!A40,"")</f>
        <v/>
      </c>
      <c r="AX40" s="269" t="str">
        <f>IF(AW40="","",'Résultats élèves'!L32)</f>
        <v/>
      </c>
      <c r="AY40" s="270"/>
      <c r="AZ40" s="266" t="str">
        <f>IF(OR('Résultats élèves'!M32&lt;$J$3,'Résultats élèves'!M32="A"),'Groupes besoin'!A40,"")</f>
        <v/>
      </c>
      <c r="BA40" s="267" t="str">
        <f>IF(AZ40="","",'Résultats élèves'!M32)</f>
        <v/>
      </c>
      <c r="BB40" s="268" t="str">
        <f>IF(OR('Résultats élèves'!M32&lt;$J$4,'Résultats élèves'!M32="A"),'Groupes besoin'!A40,"")</f>
        <v/>
      </c>
      <c r="BC40" s="269" t="str">
        <f>IF(BB40="","",'Résultats élèves'!M32)</f>
        <v/>
      </c>
    </row>
    <row r="41" spans="1:55" s="274" customFormat="1" x14ac:dyDescent="0.25">
      <c r="A41" s="276" t="str">
        <f>IF(Accueil!F42="","",Accueil!F42)</f>
        <v/>
      </c>
      <c r="B41" s="266" t="str">
        <f>IF(OR('Résultats élèves'!D33&lt;$J$3,'Résultats élèves'!D33="A"),'Groupes besoin'!A41,"")</f>
        <v/>
      </c>
      <c r="C41" s="267" t="str">
        <f>IF(B41="","",'Résultats élèves'!D33)</f>
        <v/>
      </c>
      <c r="D41" s="268" t="str">
        <f>IF(OR('Résultats élèves'!D33&lt;$J$4,'Résultats élèves'!D33="A"),'Groupes besoin'!A41,"")</f>
        <v/>
      </c>
      <c r="E41" s="269" t="str">
        <f>IF(D41="","",'Résultats élèves'!D33)</f>
        <v/>
      </c>
      <c r="F41" s="270"/>
      <c r="G41" s="266" t="str">
        <f>IF(OR('Résultats élèves'!E33&lt;$J$3,'Résultats élèves'!E33="A"),'Groupes besoin'!A41,"")</f>
        <v/>
      </c>
      <c r="H41" s="267" t="str">
        <f>IF(G41="","",'Résultats élèves'!E33)</f>
        <v/>
      </c>
      <c r="I41" s="268" t="str">
        <f>IF(OR('Résultats élèves'!E33&lt;$J$4,'Résultats élèves'!E33="A"),'Groupes besoin'!A41,"")</f>
        <v/>
      </c>
      <c r="J41" s="269" t="str">
        <f>IF(I41="","",'Résultats élèves'!E33)</f>
        <v/>
      </c>
      <c r="K41" s="270"/>
      <c r="L41" s="266" t="str">
        <f>IF(OR('Résultats élèves'!F33&lt;$J$3,'Résultats élèves'!F33="A"),'Groupes besoin'!A41,"")</f>
        <v/>
      </c>
      <c r="M41" s="267" t="str">
        <f>IF(L41="","",'Résultats élèves'!F33)</f>
        <v/>
      </c>
      <c r="N41" s="268" t="str">
        <f>IF(OR('Résultats élèves'!F33&lt;$J$4,'Résultats élèves'!F33="A"),'Groupes besoin'!A41,"")</f>
        <v/>
      </c>
      <c r="O41" s="269" t="str">
        <f>IF(N41="","",'Résultats élèves'!F33)</f>
        <v/>
      </c>
      <c r="P41" s="270"/>
      <c r="Q41" s="266" t="str">
        <f>IF(OR('Résultats élèves'!G33&lt;$J$3,'Résultats élèves'!G33="A"),'Groupes besoin'!A41,"")</f>
        <v/>
      </c>
      <c r="R41" s="267" t="str">
        <f>IF(Q41="","",'Résultats élèves'!G33)</f>
        <v/>
      </c>
      <c r="S41" s="268" t="str">
        <f>IF(OR('Résultats élèves'!G33&lt;$J$4,'Résultats élèves'!G33="A"),'Groupes besoin'!A41,"")</f>
        <v/>
      </c>
      <c r="T41" s="269" t="str">
        <f>IF(S41="","",'Résultats élèves'!G33)</f>
        <v/>
      </c>
      <c r="U41" s="270"/>
      <c r="V41" s="266" t="str">
        <f>IF(OR('Résultats élèves'!H33&lt;$J$3,'Résultats élèves'!H33="A"),'Groupes besoin'!A41,"")</f>
        <v/>
      </c>
      <c r="W41" s="267" t="str">
        <f>IF(V41="","",'Résultats élèves'!H33)</f>
        <v/>
      </c>
      <c r="X41" s="268" t="str">
        <f>IF(OR('Résultats élèves'!H33&lt;$J$4,'Résultats élèves'!H33="A"),'Groupes besoin'!A41,"")</f>
        <v/>
      </c>
      <c r="Y41" s="269" t="str">
        <f>IF(X41="","",'Résultats élèves'!H33)</f>
        <v/>
      </c>
      <c r="Z41" s="271"/>
      <c r="AA41" s="272">
        <f t="shared" si="2"/>
        <v>24</v>
      </c>
      <c r="AB41" s="273">
        <f t="shared" si="3"/>
        <v>20</v>
      </c>
      <c r="AC41" s="274" t="str">
        <f>IF(AA41&lt;$AA$9,#REF!,"")</f>
        <v/>
      </c>
      <c r="AE41" s="275"/>
      <c r="AF41" s="266" t="str">
        <f>IF(OR('Résultats élèves'!I33&lt;$J$3,'Résultats élèves'!I33="A"),'Groupes besoin'!A41,"")</f>
        <v/>
      </c>
      <c r="AG41" s="267" t="str">
        <f>IF(AF41="","",'Résultats élèves'!I33)</f>
        <v/>
      </c>
      <c r="AH41" s="268" t="str">
        <f>IF(OR('Résultats élèves'!I33&lt;$J$4,'Résultats élèves'!I33="A"),'Groupes besoin'!A41,"")</f>
        <v/>
      </c>
      <c r="AI41" s="269" t="str">
        <f>IF(AH41="","",'Résultats élèves'!I33)</f>
        <v/>
      </c>
      <c r="AJ41" s="270"/>
      <c r="AK41" s="266" t="str">
        <f>IF(OR('Résultats élèves'!J33&lt;$J$3,'Résultats élèves'!J33="A"),'Groupes besoin'!A41,"")</f>
        <v/>
      </c>
      <c r="AL41" s="267" t="str">
        <f>IF(AK41="","",'Résultats élèves'!J33)</f>
        <v/>
      </c>
      <c r="AM41" s="268" t="str">
        <f>IF(OR('Résultats élèves'!J33&lt;$J$4,'Résultats élèves'!J33="A"),'Groupes besoin'!A41,"")</f>
        <v/>
      </c>
      <c r="AN41" s="269" t="str">
        <f>IF(AM41="","",'Résultats élèves'!J33)</f>
        <v/>
      </c>
      <c r="AO41" s="270"/>
      <c r="AP41" s="266" t="str">
        <f>IF(OR('Résultats élèves'!K33&lt;$J$3,'Résultats élèves'!K33="A"),'Groupes besoin'!A41,"")</f>
        <v/>
      </c>
      <c r="AQ41" s="267" t="str">
        <f>IF(AP41="","",'Résultats élèves'!K33)</f>
        <v/>
      </c>
      <c r="AR41" s="268" t="str">
        <f>IF(OR('Résultats élèves'!K33&lt;$J$4,'Résultats élèves'!K33="A"),'Groupes besoin'!A41,"")</f>
        <v/>
      </c>
      <c r="AS41" s="269" t="str">
        <f>IF(AR41="","",'Résultats élèves'!K33)</f>
        <v/>
      </c>
      <c r="AT41" s="270"/>
      <c r="AU41" s="266" t="str">
        <f>IF(OR('Résultats élèves'!L33&lt;$J$3,'Résultats élèves'!L33="A"),'Groupes besoin'!A41,"")</f>
        <v/>
      </c>
      <c r="AV41" s="267" t="str">
        <f>IF(AU41="","",'Résultats élèves'!L33)</f>
        <v/>
      </c>
      <c r="AW41" s="268" t="str">
        <f>IF(OR('Résultats élèves'!L33&lt;$J$4,'Résultats élèves'!L33="A"),'Groupes besoin'!A41,"")</f>
        <v/>
      </c>
      <c r="AX41" s="269" t="str">
        <f>IF(AW41="","",'Résultats élèves'!L33)</f>
        <v/>
      </c>
      <c r="AY41" s="270"/>
      <c r="AZ41" s="266" t="str">
        <f>IF(OR('Résultats élèves'!M33&lt;$J$3,'Résultats élèves'!M33="A"),'Groupes besoin'!A41,"")</f>
        <v/>
      </c>
      <c r="BA41" s="267" t="str">
        <f>IF(AZ41="","",'Résultats élèves'!M33)</f>
        <v/>
      </c>
      <c r="BB41" s="268" t="str">
        <f>IF(OR('Résultats élèves'!M33&lt;$J$4,'Résultats élèves'!M33="A"),'Groupes besoin'!A41,"")</f>
        <v/>
      </c>
      <c r="BC41" s="269" t="str">
        <f>IF(BB41="","",'Résultats élèves'!M33)</f>
        <v/>
      </c>
    </row>
    <row r="42" spans="1:55" s="274" customFormat="1" x14ac:dyDescent="0.25">
      <c r="A42" s="276" t="str">
        <f>IF(Accueil!F43="","",Accueil!F43)</f>
        <v/>
      </c>
      <c r="B42" s="266" t="str">
        <f>IF(OR('Résultats élèves'!D34&lt;$J$3,'Résultats élèves'!D34="A"),'Groupes besoin'!A42,"")</f>
        <v/>
      </c>
      <c r="C42" s="267" t="str">
        <f>IF(B42="","",'Résultats élèves'!D34)</f>
        <v/>
      </c>
      <c r="D42" s="268" t="str">
        <f>IF(OR('Résultats élèves'!D34&lt;$J$4,'Résultats élèves'!D34="A"),'Groupes besoin'!A42,"")</f>
        <v/>
      </c>
      <c r="E42" s="269" t="str">
        <f>IF(D42="","",'Résultats élèves'!D34)</f>
        <v/>
      </c>
      <c r="F42" s="270"/>
      <c r="G42" s="266" t="str">
        <f>IF(OR('Résultats élèves'!E34&lt;$J$3,'Résultats élèves'!E34="A"),'Groupes besoin'!A42,"")</f>
        <v/>
      </c>
      <c r="H42" s="267" t="str">
        <f>IF(G42="","",'Résultats élèves'!E34)</f>
        <v/>
      </c>
      <c r="I42" s="268" t="str">
        <f>IF(OR('Résultats élèves'!E34&lt;$J$4,'Résultats élèves'!E34="A"),'Groupes besoin'!A42,"")</f>
        <v/>
      </c>
      <c r="J42" s="269" t="str">
        <f>IF(I42="","",'Résultats élèves'!E34)</f>
        <v/>
      </c>
      <c r="K42" s="270"/>
      <c r="L42" s="266" t="str">
        <f>IF(OR('Résultats élèves'!F34&lt;$J$3,'Résultats élèves'!F34="A"),'Groupes besoin'!A42,"")</f>
        <v/>
      </c>
      <c r="M42" s="267" t="str">
        <f>IF(L42="","",'Résultats élèves'!F34)</f>
        <v/>
      </c>
      <c r="N42" s="268" t="str">
        <f>IF(OR('Résultats élèves'!F34&lt;$J$4,'Résultats élèves'!F34="A"),'Groupes besoin'!A42,"")</f>
        <v/>
      </c>
      <c r="O42" s="269" t="str">
        <f>IF(N42="","",'Résultats élèves'!F34)</f>
        <v/>
      </c>
      <c r="P42" s="270"/>
      <c r="Q42" s="266" t="str">
        <f>IF(OR('Résultats élèves'!G34&lt;$J$3,'Résultats élèves'!G34="A"),'Groupes besoin'!A42,"")</f>
        <v/>
      </c>
      <c r="R42" s="267" t="str">
        <f>IF(Q42="","",'Résultats élèves'!G34)</f>
        <v/>
      </c>
      <c r="S42" s="268" t="str">
        <f>IF(OR('Résultats élèves'!G34&lt;$J$4,'Résultats élèves'!G34="A"),'Groupes besoin'!A42,"")</f>
        <v/>
      </c>
      <c r="T42" s="269" t="str">
        <f>IF(S42="","",'Résultats élèves'!G34)</f>
        <v/>
      </c>
      <c r="U42" s="270"/>
      <c r="V42" s="266" t="str">
        <f>IF(OR('Résultats élèves'!H34&lt;$J$3,'Résultats élèves'!H34="A"),'Groupes besoin'!A42,"")</f>
        <v/>
      </c>
      <c r="W42" s="267" t="str">
        <f>IF(V42="","",'Résultats élèves'!H34)</f>
        <v/>
      </c>
      <c r="X42" s="268" t="str">
        <f>IF(OR('Résultats élèves'!H34&lt;$J$4,'Résultats élèves'!H34="A"),'Groupes besoin'!A42,"")</f>
        <v/>
      </c>
      <c r="Y42" s="269" t="str">
        <f>IF(X42="","",'Résultats élèves'!H34)</f>
        <v/>
      </c>
      <c r="Z42" s="271"/>
      <c r="AA42" s="272">
        <f t="shared" si="2"/>
        <v>24</v>
      </c>
      <c r="AB42" s="273">
        <f t="shared" si="3"/>
        <v>20</v>
      </c>
      <c r="AC42" s="274" t="str">
        <f>IF(AA42&lt;$AA$9,#REF!,"")</f>
        <v/>
      </c>
      <c r="AE42" s="275"/>
      <c r="AF42" s="266" t="str">
        <f>IF(OR('Résultats élèves'!I34&lt;$J$3,'Résultats élèves'!I34="A"),'Groupes besoin'!A42,"")</f>
        <v/>
      </c>
      <c r="AG42" s="267" t="str">
        <f>IF(AF42="","",'Résultats élèves'!I34)</f>
        <v/>
      </c>
      <c r="AH42" s="268" t="str">
        <f>IF(OR('Résultats élèves'!I34&lt;$J$4,'Résultats élèves'!I34="A"),'Groupes besoin'!A42,"")</f>
        <v/>
      </c>
      <c r="AI42" s="269" t="str">
        <f>IF(AH42="","",'Résultats élèves'!I34)</f>
        <v/>
      </c>
      <c r="AJ42" s="270"/>
      <c r="AK42" s="266" t="str">
        <f>IF(OR('Résultats élèves'!J34&lt;$J$3,'Résultats élèves'!J34="A"),'Groupes besoin'!A42,"")</f>
        <v/>
      </c>
      <c r="AL42" s="267" t="str">
        <f>IF(AK42="","",'Résultats élèves'!J34)</f>
        <v/>
      </c>
      <c r="AM42" s="268" t="str">
        <f>IF(OR('Résultats élèves'!J34&lt;$J$4,'Résultats élèves'!J34="A"),'Groupes besoin'!A42,"")</f>
        <v/>
      </c>
      <c r="AN42" s="269" t="str">
        <f>IF(AM42="","",'Résultats élèves'!J34)</f>
        <v/>
      </c>
      <c r="AO42" s="270"/>
      <c r="AP42" s="266" t="str">
        <f>IF(OR('Résultats élèves'!K34&lt;$J$3,'Résultats élèves'!K34="A"),'Groupes besoin'!A42,"")</f>
        <v/>
      </c>
      <c r="AQ42" s="267" t="str">
        <f>IF(AP42="","",'Résultats élèves'!K34)</f>
        <v/>
      </c>
      <c r="AR42" s="268" t="str">
        <f>IF(OR('Résultats élèves'!K34&lt;$J$4,'Résultats élèves'!K34="A"),'Groupes besoin'!A42,"")</f>
        <v/>
      </c>
      <c r="AS42" s="269" t="str">
        <f>IF(AR42="","",'Résultats élèves'!K34)</f>
        <v/>
      </c>
      <c r="AT42" s="270"/>
      <c r="AU42" s="266" t="str">
        <f>IF(OR('Résultats élèves'!L34&lt;$J$3,'Résultats élèves'!L34="A"),'Groupes besoin'!A42,"")</f>
        <v/>
      </c>
      <c r="AV42" s="267" t="str">
        <f>IF(AU42="","",'Résultats élèves'!L34)</f>
        <v/>
      </c>
      <c r="AW42" s="268" t="str">
        <f>IF(OR('Résultats élèves'!L34&lt;$J$4,'Résultats élèves'!L34="A"),'Groupes besoin'!A42,"")</f>
        <v/>
      </c>
      <c r="AX42" s="269" t="str">
        <f>IF(AW42="","",'Résultats élèves'!L34)</f>
        <v/>
      </c>
      <c r="AY42" s="270"/>
      <c r="AZ42" s="266" t="str">
        <f>IF(OR('Résultats élèves'!M34&lt;$J$3,'Résultats élèves'!M34="A"),'Groupes besoin'!A42,"")</f>
        <v/>
      </c>
      <c r="BA42" s="267" t="str">
        <f>IF(AZ42="","",'Résultats élèves'!M34)</f>
        <v/>
      </c>
      <c r="BB42" s="268" t="str">
        <f>IF(OR('Résultats élèves'!M34&lt;$J$4,'Résultats élèves'!M34="A"),'Groupes besoin'!A42,"")</f>
        <v/>
      </c>
      <c r="BC42" s="269" t="str">
        <f>IF(BB42="","",'Résultats élèves'!M34)</f>
        <v/>
      </c>
    </row>
    <row r="43" spans="1:55" s="274" customFormat="1" x14ac:dyDescent="0.25">
      <c r="A43" s="276" t="str">
        <f>IF(Accueil!F44="","",Accueil!F44)</f>
        <v/>
      </c>
      <c r="B43" s="266" t="str">
        <f>IF(OR('Résultats élèves'!D35&lt;$J$3,'Résultats élèves'!D35="A"),'Groupes besoin'!A43,"")</f>
        <v/>
      </c>
      <c r="C43" s="267" t="str">
        <f>IF(B43="","",'Résultats élèves'!D35)</f>
        <v/>
      </c>
      <c r="D43" s="268" t="str">
        <f>IF(OR('Résultats élèves'!D35&lt;$J$4,'Résultats élèves'!D35="A"),'Groupes besoin'!A43,"")</f>
        <v/>
      </c>
      <c r="E43" s="269" t="str">
        <f>IF(D43="","",'Résultats élèves'!D35)</f>
        <v/>
      </c>
      <c r="F43" s="270"/>
      <c r="G43" s="266" t="str">
        <f>IF(OR('Résultats élèves'!E35&lt;$J$3,'Résultats élèves'!E35="A"),'Groupes besoin'!A43,"")</f>
        <v/>
      </c>
      <c r="H43" s="267" t="str">
        <f>IF(G43="","",'Résultats élèves'!E35)</f>
        <v/>
      </c>
      <c r="I43" s="268" t="str">
        <f>IF(OR('Résultats élèves'!E35&lt;$J$4,'Résultats élèves'!E35="A"),'Groupes besoin'!A43,"")</f>
        <v/>
      </c>
      <c r="J43" s="269" t="str">
        <f>IF(I43="","",'Résultats élèves'!E35)</f>
        <v/>
      </c>
      <c r="K43" s="270"/>
      <c r="L43" s="266" t="str">
        <f>IF(OR('Résultats élèves'!F35&lt;$J$3,'Résultats élèves'!F35="A"),'Groupes besoin'!A43,"")</f>
        <v/>
      </c>
      <c r="M43" s="267" t="str">
        <f>IF(L43="","",'Résultats élèves'!F35)</f>
        <v/>
      </c>
      <c r="N43" s="268" t="str">
        <f>IF(OR('Résultats élèves'!F35&lt;$J$4,'Résultats élèves'!F35="A"),'Groupes besoin'!A43,"")</f>
        <v/>
      </c>
      <c r="O43" s="269" t="str">
        <f>IF(N43="","",'Résultats élèves'!F35)</f>
        <v/>
      </c>
      <c r="P43" s="270"/>
      <c r="Q43" s="266" t="str">
        <f>IF(OR('Résultats élèves'!G35&lt;$J$3,'Résultats élèves'!G35="A"),'Groupes besoin'!A43,"")</f>
        <v/>
      </c>
      <c r="R43" s="267" t="str">
        <f>IF(Q43="","",'Résultats élèves'!G35)</f>
        <v/>
      </c>
      <c r="S43" s="268" t="str">
        <f>IF(OR('Résultats élèves'!G35&lt;$J$4,'Résultats élèves'!G35="A"),'Groupes besoin'!A43,"")</f>
        <v/>
      </c>
      <c r="T43" s="269" t="str">
        <f>IF(S43="","",'Résultats élèves'!G35)</f>
        <v/>
      </c>
      <c r="U43" s="270"/>
      <c r="V43" s="266" t="str">
        <f>IF(OR('Résultats élèves'!H35&lt;$J$3,'Résultats élèves'!H35="A"),'Groupes besoin'!A43,"")</f>
        <v/>
      </c>
      <c r="W43" s="267" t="str">
        <f>IF(V43="","",'Résultats élèves'!H35)</f>
        <v/>
      </c>
      <c r="X43" s="268" t="str">
        <f>IF(OR('Résultats élèves'!H35&lt;$J$4,'Résultats élèves'!H35="A"),'Groupes besoin'!A43,"")</f>
        <v/>
      </c>
      <c r="Y43" s="269" t="str">
        <f>IF(X43="","",'Résultats élèves'!H35)</f>
        <v/>
      </c>
      <c r="Z43" s="271"/>
      <c r="AA43" s="272">
        <f t="shared" si="2"/>
        <v>24</v>
      </c>
      <c r="AB43" s="273">
        <f t="shared" si="3"/>
        <v>20</v>
      </c>
      <c r="AC43" s="274" t="str">
        <f>IF(AA43&lt;$AA$9,#REF!,"")</f>
        <v/>
      </c>
      <c r="AE43" s="275"/>
      <c r="AF43" s="266" t="str">
        <f>IF(OR('Résultats élèves'!I35&lt;$J$3,'Résultats élèves'!I35="A"),'Groupes besoin'!A43,"")</f>
        <v/>
      </c>
      <c r="AG43" s="267" t="str">
        <f>IF(AF43="","",'Résultats élèves'!I35)</f>
        <v/>
      </c>
      <c r="AH43" s="268" t="str">
        <f>IF(OR('Résultats élèves'!I35&lt;$J$4,'Résultats élèves'!I35="A"),'Groupes besoin'!A43,"")</f>
        <v/>
      </c>
      <c r="AI43" s="269" t="str">
        <f>IF(AH43="","",'Résultats élèves'!I35)</f>
        <v/>
      </c>
      <c r="AJ43" s="270"/>
      <c r="AK43" s="266" t="str">
        <f>IF(OR('Résultats élèves'!J35&lt;$J$3,'Résultats élèves'!J35="A"),'Groupes besoin'!A43,"")</f>
        <v/>
      </c>
      <c r="AL43" s="267" t="str">
        <f>IF(AK43="","",'Résultats élèves'!J35)</f>
        <v/>
      </c>
      <c r="AM43" s="268" t="str">
        <f>IF(OR('Résultats élèves'!J35&lt;$J$4,'Résultats élèves'!J35="A"),'Groupes besoin'!A43,"")</f>
        <v/>
      </c>
      <c r="AN43" s="269" t="str">
        <f>IF(AM43="","",'Résultats élèves'!J35)</f>
        <v/>
      </c>
      <c r="AO43" s="270"/>
      <c r="AP43" s="266" t="str">
        <f>IF(OR('Résultats élèves'!K35&lt;$J$3,'Résultats élèves'!K35="A"),'Groupes besoin'!A43,"")</f>
        <v/>
      </c>
      <c r="AQ43" s="267" t="str">
        <f>IF(AP43="","",'Résultats élèves'!K35)</f>
        <v/>
      </c>
      <c r="AR43" s="268" t="str">
        <f>IF(OR('Résultats élèves'!K35&lt;$J$4,'Résultats élèves'!K35="A"),'Groupes besoin'!A43,"")</f>
        <v/>
      </c>
      <c r="AS43" s="269" t="str">
        <f>IF(AR43="","",'Résultats élèves'!K35)</f>
        <v/>
      </c>
      <c r="AT43" s="270"/>
      <c r="AU43" s="266" t="str">
        <f>IF(OR('Résultats élèves'!L35&lt;$J$3,'Résultats élèves'!L35="A"),'Groupes besoin'!A43,"")</f>
        <v/>
      </c>
      <c r="AV43" s="267" t="str">
        <f>IF(AU43="","",'Résultats élèves'!L35)</f>
        <v/>
      </c>
      <c r="AW43" s="268" t="str">
        <f>IF(OR('Résultats élèves'!L35&lt;$J$4,'Résultats élèves'!L35="A"),'Groupes besoin'!A43,"")</f>
        <v/>
      </c>
      <c r="AX43" s="269" t="str">
        <f>IF(AW43="","",'Résultats élèves'!L35)</f>
        <v/>
      </c>
      <c r="AY43" s="270"/>
      <c r="AZ43" s="266" t="str">
        <f>IF(OR('Résultats élèves'!M35&lt;$J$3,'Résultats élèves'!M35="A"),'Groupes besoin'!A43,"")</f>
        <v/>
      </c>
      <c r="BA43" s="267" t="str">
        <f>IF(AZ43="","",'Résultats élèves'!M35)</f>
        <v/>
      </c>
      <c r="BB43" s="268" t="str">
        <f>IF(OR('Résultats élèves'!M35&lt;$J$4,'Résultats élèves'!M35="A"),'Groupes besoin'!A43,"")</f>
        <v/>
      </c>
      <c r="BC43" s="269" t="str">
        <f>IF(BB43="","",'Résultats élèves'!M35)</f>
        <v/>
      </c>
    </row>
    <row r="44" spans="1:55" s="274" customFormat="1" x14ac:dyDescent="0.25">
      <c r="A44" s="276" t="str">
        <f>IF(Accueil!F45="","",Accueil!F45)</f>
        <v/>
      </c>
      <c r="B44" s="266" t="str">
        <f>IF(OR('Résultats élèves'!D36&lt;$J$3,'Résultats élèves'!D36="A"),'Groupes besoin'!A44,"")</f>
        <v/>
      </c>
      <c r="C44" s="267" t="str">
        <f>IF(B44="","",'Résultats élèves'!D36)</f>
        <v/>
      </c>
      <c r="D44" s="268" t="str">
        <f>IF(OR('Résultats élèves'!D36&lt;$J$4,'Résultats élèves'!D36="A"),'Groupes besoin'!A44,"")</f>
        <v/>
      </c>
      <c r="E44" s="269" t="str">
        <f>IF(D44="","",'Résultats élèves'!D36)</f>
        <v/>
      </c>
      <c r="F44" s="270"/>
      <c r="G44" s="266" t="str">
        <f>IF(OR('Résultats élèves'!E36&lt;$J$3,'Résultats élèves'!E36="A"),'Groupes besoin'!A44,"")</f>
        <v/>
      </c>
      <c r="H44" s="267" t="str">
        <f>IF(G44="","",'Résultats élèves'!E36)</f>
        <v/>
      </c>
      <c r="I44" s="268" t="str">
        <f>IF(OR('Résultats élèves'!E36&lt;$J$4,'Résultats élèves'!E36="A"),'Groupes besoin'!A44,"")</f>
        <v/>
      </c>
      <c r="J44" s="269" t="str">
        <f>IF(I44="","",'Résultats élèves'!E36)</f>
        <v/>
      </c>
      <c r="K44" s="270"/>
      <c r="L44" s="266" t="str">
        <f>IF(OR('Résultats élèves'!F36&lt;$J$3,'Résultats élèves'!F36="A"),'Groupes besoin'!A44,"")</f>
        <v/>
      </c>
      <c r="M44" s="267" t="str">
        <f>IF(L44="","",'Résultats élèves'!F36)</f>
        <v/>
      </c>
      <c r="N44" s="268" t="str">
        <f>IF(OR('Résultats élèves'!F36&lt;$J$4,'Résultats élèves'!F36="A"),'Groupes besoin'!A44,"")</f>
        <v/>
      </c>
      <c r="O44" s="269" t="str">
        <f>IF(N44="","",'Résultats élèves'!F36)</f>
        <v/>
      </c>
      <c r="P44" s="270"/>
      <c r="Q44" s="266" t="str">
        <f>IF(OR('Résultats élèves'!G36&lt;$J$3,'Résultats élèves'!G36="A"),'Groupes besoin'!A44,"")</f>
        <v/>
      </c>
      <c r="R44" s="267" t="str">
        <f>IF(Q44="","",'Résultats élèves'!G36)</f>
        <v/>
      </c>
      <c r="S44" s="268" t="str">
        <f>IF(OR('Résultats élèves'!G36&lt;$J$4,'Résultats élèves'!G36="A"),'Groupes besoin'!A44,"")</f>
        <v/>
      </c>
      <c r="T44" s="269" t="str">
        <f>IF(S44="","",'Résultats élèves'!G36)</f>
        <v/>
      </c>
      <c r="U44" s="270"/>
      <c r="V44" s="266" t="str">
        <f>IF(OR('Résultats élèves'!H36&lt;$J$3,'Résultats élèves'!H36="A"),'Groupes besoin'!A44,"")</f>
        <v/>
      </c>
      <c r="W44" s="267" t="str">
        <f>IF(V44="","",'Résultats élèves'!H36)</f>
        <v/>
      </c>
      <c r="X44" s="268" t="str">
        <f>IF(OR('Résultats élèves'!H36&lt;$J$4,'Résultats élèves'!H36="A"),'Groupes besoin'!A44,"")</f>
        <v/>
      </c>
      <c r="Y44" s="269" t="str">
        <f>IF(X44="","",'Résultats élèves'!H36)</f>
        <v/>
      </c>
      <c r="Z44" s="271"/>
      <c r="AA44" s="272">
        <f t="shared" si="2"/>
        <v>24</v>
      </c>
      <c r="AB44" s="273">
        <f t="shared" si="3"/>
        <v>20</v>
      </c>
      <c r="AC44" s="274" t="str">
        <f>IF(AA44&lt;$AA$9,#REF!,"")</f>
        <v/>
      </c>
      <c r="AE44" s="275"/>
      <c r="AF44" s="266" t="str">
        <f>IF(OR('Résultats élèves'!I36&lt;$J$3,'Résultats élèves'!I36="A"),'Groupes besoin'!A44,"")</f>
        <v/>
      </c>
      <c r="AG44" s="267" t="str">
        <f>IF(AF44="","",'Résultats élèves'!I36)</f>
        <v/>
      </c>
      <c r="AH44" s="268" t="str">
        <f>IF(OR('Résultats élèves'!I36&lt;$J$4,'Résultats élèves'!I36="A"),'Groupes besoin'!A44,"")</f>
        <v/>
      </c>
      <c r="AI44" s="269" t="str">
        <f>IF(AH44="","",'Résultats élèves'!I36)</f>
        <v/>
      </c>
      <c r="AJ44" s="270"/>
      <c r="AK44" s="266" t="str">
        <f>IF(OR('Résultats élèves'!J36&lt;$J$3,'Résultats élèves'!J36="A"),'Groupes besoin'!A44,"")</f>
        <v/>
      </c>
      <c r="AL44" s="267" t="str">
        <f>IF(AK44="","",'Résultats élèves'!J36)</f>
        <v/>
      </c>
      <c r="AM44" s="268" t="str">
        <f>IF(OR('Résultats élèves'!J36&lt;$J$4,'Résultats élèves'!J36="A"),'Groupes besoin'!A44,"")</f>
        <v/>
      </c>
      <c r="AN44" s="269" t="str">
        <f>IF(AM44="","",'Résultats élèves'!J36)</f>
        <v/>
      </c>
      <c r="AO44" s="270"/>
      <c r="AP44" s="266" t="str">
        <f>IF(OR('Résultats élèves'!K36&lt;$J$3,'Résultats élèves'!K36="A"),'Groupes besoin'!A44,"")</f>
        <v/>
      </c>
      <c r="AQ44" s="267" t="str">
        <f>IF(AP44="","",'Résultats élèves'!K36)</f>
        <v/>
      </c>
      <c r="AR44" s="268" t="str">
        <f>IF(OR('Résultats élèves'!K36&lt;$J$4,'Résultats élèves'!K36="A"),'Groupes besoin'!A44,"")</f>
        <v/>
      </c>
      <c r="AS44" s="269" t="str">
        <f>IF(AR44="","",'Résultats élèves'!K36)</f>
        <v/>
      </c>
      <c r="AT44" s="270"/>
      <c r="AU44" s="266" t="str">
        <f>IF(OR('Résultats élèves'!L36&lt;$J$3,'Résultats élèves'!L36="A"),'Groupes besoin'!A44,"")</f>
        <v/>
      </c>
      <c r="AV44" s="267" t="str">
        <f>IF(AU44="","",'Résultats élèves'!L36)</f>
        <v/>
      </c>
      <c r="AW44" s="268" t="str">
        <f>IF(OR('Résultats élèves'!L36&lt;$J$4,'Résultats élèves'!L36="A"),'Groupes besoin'!A44,"")</f>
        <v/>
      </c>
      <c r="AX44" s="269" t="str">
        <f>IF(AW44="","",'Résultats élèves'!L36)</f>
        <v/>
      </c>
      <c r="AY44" s="270"/>
      <c r="AZ44" s="266" t="str">
        <f>IF(OR('Résultats élèves'!M36&lt;$J$3,'Résultats élèves'!M36="A"),'Groupes besoin'!A44,"")</f>
        <v/>
      </c>
      <c r="BA44" s="267" t="str">
        <f>IF(AZ44="","",'Résultats élèves'!M36)</f>
        <v/>
      </c>
      <c r="BB44" s="268" t="str">
        <f>IF(OR('Résultats élèves'!M36&lt;$J$4,'Résultats élèves'!M36="A"),'Groupes besoin'!A44,"")</f>
        <v/>
      </c>
      <c r="BC44" s="269" t="str">
        <f>IF(BB44="","",'Résultats élèves'!M36)</f>
        <v/>
      </c>
    </row>
    <row r="45" spans="1:55" s="274" customFormat="1" x14ac:dyDescent="0.25">
      <c r="A45" s="276" t="str">
        <f>IF(Accueil!F46="","",Accueil!F46)</f>
        <v/>
      </c>
      <c r="B45" s="266" t="str">
        <f>IF(OR('Résultats élèves'!D37&lt;$J$3,'Résultats élèves'!D37="A"),'Groupes besoin'!A45,"")</f>
        <v/>
      </c>
      <c r="C45" s="267" t="str">
        <f>IF(B45="","",'Résultats élèves'!D37)</f>
        <v/>
      </c>
      <c r="D45" s="268" t="str">
        <f>IF(OR('Résultats élèves'!D37&lt;$J$4,'Résultats élèves'!D37="A"),'Groupes besoin'!A45,"")</f>
        <v/>
      </c>
      <c r="E45" s="269" t="str">
        <f>IF(D45="","",'Résultats élèves'!D37)</f>
        <v/>
      </c>
      <c r="F45" s="270"/>
      <c r="G45" s="266" t="str">
        <f>IF(OR('Résultats élèves'!E37&lt;$J$3,'Résultats élèves'!E37="A"),'Groupes besoin'!A45,"")</f>
        <v/>
      </c>
      <c r="H45" s="267" t="str">
        <f>IF(G45="","",'Résultats élèves'!E37)</f>
        <v/>
      </c>
      <c r="I45" s="268" t="str">
        <f>IF(OR('Résultats élèves'!E37&lt;$J$4,'Résultats élèves'!E37="A"),'Groupes besoin'!A45,"")</f>
        <v/>
      </c>
      <c r="J45" s="269" t="str">
        <f>IF(I45="","",'Résultats élèves'!E37)</f>
        <v/>
      </c>
      <c r="K45" s="270"/>
      <c r="L45" s="266" t="str">
        <f>IF(OR('Résultats élèves'!F37&lt;$J$3,'Résultats élèves'!F37="A"),'Groupes besoin'!A45,"")</f>
        <v/>
      </c>
      <c r="M45" s="267" t="str">
        <f>IF(L45="","",'Résultats élèves'!F37)</f>
        <v/>
      </c>
      <c r="N45" s="268" t="str">
        <f>IF(OR('Résultats élèves'!F37&lt;$J$4,'Résultats élèves'!F37="A"),'Groupes besoin'!A45,"")</f>
        <v/>
      </c>
      <c r="O45" s="269" t="str">
        <f>IF(N45="","",'Résultats élèves'!F37)</f>
        <v/>
      </c>
      <c r="P45" s="270"/>
      <c r="Q45" s="266" t="str">
        <f>IF(OR('Résultats élèves'!G37&lt;$J$3,'Résultats élèves'!G37="A"),'Groupes besoin'!A45,"")</f>
        <v/>
      </c>
      <c r="R45" s="267" t="str">
        <f>IF(Q45="","",'Résultats élèves'!G37)</f>
        <v/>
      </c>
      <c r="S45" s="268" t="str">
        <f>IF(OR('Résultats élèves'!G37&lt;$J$4,'Résultats élèves'!G37="A"),'Groupes besoin'!A45,"")</f>
        <v/>
      </c>
      <c r="T45" s="269" t="str">
        <f>IF(S45="","",'Résultats élèves'!G37)</f>
        <v/>
      </c>
      <c r="U45" s="270"/>
      <c r="V45" s="266" t="str">
        <f>IF(OR('Résultats élèves'!H37&lt;$J$3,'Résultats élèves'!H37="A"),'Groupes besoin'!A45,"")</f>
        <v/>
      </c>
      <c r="W45" s="267" t="str">
        <f>IF(V45="","",'Résultats élèves'!H37)</f>
        <v/>
      </c>
      <c r="X45" s="268" t="str">
        <f>IF(OR('Résultats élèves'!H37&lt;$J$4,'Résultats élèves'!H37="A"),'Groupes besoin'!A45,"")</f>
        <v/>
      </c>
      <c r="Y45" s="269" t="str">
        <f>IF(X45="","",'Résultats élèves'!H37)</f>
        <v/>
      </c>
      <c r="Z45" s="271"/>
      <c r="AA45" s="272">
        <f t="shared" si="2"/>
        <v>24</v>
      </c>
      <c r="AB45" s="273">
        <f t="shared" si="3"/>
        <v>20</v>
      </c>
      <c r="AC45" s="274" t="str">
        <f>IF(AA45&lt;$AA$9,#REF!,"")</f>
        <v/>
      </c>
      <c r="AE45" s="275"/>
      <c r="AF45" s="266" t="str">
        <f>IF(OR('Résultats élèves'!I37&lt;$J$3,'Résultats élèves'!I37="A"),'Groupes besoin'!A45,"")</f>
        <v/>
      </c>
      <c r="AG45" s="267" t="str">
        <f>IF(AF45="","",'Résultats élèves'!I37)</f>
        <v/>
      </c>
      <c r="AH45" s="268" t="str">
        <f>IF(OR('Résultats élèves'!I37&lt;$J$4,'Résultats élèves'!I37="A"),'Groupes besoin'!A45,"")</f>
        <v/>
      </c>
      <c r="AI45" s="269" t="str">
        <f>IF(AH45="","",'Résultats élèves'!I37)</f>
        <v/>
      </c>
      <c r="AJ45" s="270"/>
      <c r="AK45" s="266" t="str">
        <f>IF(OR('Résultats élèves'!J37&lt;$J$3,'Résultats élèves'!J37="A"),'Groupes besoin'!A45,"")</f>
        <v/>
      </c>
      <c r="AL45" s="267" t="str">
        <f>IF(AK45="","",'Résultats élèves'!J37)</f>
        <v/>
      </c>
      <c r="AM45" s="268" t="str">
        <f>IF(OR('Résultats élèves'!J37&lt;$J$4,'Résultats élèves'!J37="A"),'Groupes besoin'!A45,"")</f>
        <v/>
      </c>
      <c r="AN45" s="269" t="str">
        <f>IF(AM45="","",'Résultats élèves'!J37)</f>
        <v/>
      </c>
      <c r="AO45" s="270"/>
      <c r="AP45" s="266" t="str">
        <f>IF(OR('Résultats élèves'!K37&lt;$J$3,'Résultats élèves'!K37="A"),'Groupes besoin'!A45,"")</f>
        <v/>
      </c>
      <c r="AQ45" s="267" t="str">
        <f>IF(AP45="","",'Résultats élèves'!K37)</f>
        <v/>
      </c>
      <c r="AR45" s="268" t="str">
        <f>IF(OR('Résultats élèves'!K37&lt;$J$4,'Résultats élèves'!K37="A"),'Groupes besoin'!A45,"")</f>
        <v/>
      </c>
      <c r="AS45" s="269" t="str">
        <f>IF(AR45="","",'Résultats élèves'!K37)</f>
        <v/>
      </c>
      <c r="AT45" s="270"/>
      <c r="AU45" s="266" t="str">
        <f>IF(OR('Résultats élèves'!L37&lt;$J$3,'Résultats élèves'!L37="A"),'Groupes besoin'!A45,"")</f>
        <v/>
      </c>
      <c r="AV45" s="267" t="str">
        <f>IF(AU45="","",'Résultats élèves'!L37)</f>
        <v/>
      </c>
      <c r="AW45" s="268" t="str">
        <f>IF(OR('Résultats élèves'!L37&lt;$J$4,'Résultats élèves'!L37="A"),'Groupes besoin'!A45,"")</f>
        <v/>
      </c>
      <c r="AX45" s="269" t="str">
        <f>IF(AW45="","",'Résultats élèves'!L37)</f>
        <v/>
      </c>
      <c r="AY45" s="270"/>
      <c r="AZ45" s="266" t="str">
        <f>IF(OR('Résultats élèves'!M37&lt;$J$3,'Résultats élèves'!M37="A"),'Groupes besoin'!A45,"")</f>
        <v/>
      </c>
      <c r="BA45" s="267" t="str">
        <f>IF(AZ45="","",'Résultats élèves'!M37)</f>
        <v/>
      </c>
      <c r="BB45" s="268" t="str">
        <f>IF(OR('Résultats élèves'!M37&lt;$J$4,'Résultats élèves'!M37="A"),'Groupes besoin'!A45,"")</f>
        <v/>
      </c>
      <c r="BC45" s="269" t="str">
        <f>IF(BB45="","",'Résultats élèves'!M37)</f>
        <v/>
      </c>
    </row>
    <row r="46" spans="1:55" s="274" customFormat="1" x14ac:dyDescent="0.25">
      <c r="A46" s="276" t="str">
        <f>IF(Accueil!F47="","",Accueil!F47)</f>
        <v/>
      </c>
      <c r="B46" s="266" t="str">
        <f>IF(OR('Résultats élèves'!D38&lt;$J$3,'Résultats élèves'!D38="A"),'Groupes besoin'!A46,"")</f>
        <v/>
      </c>
      <c r="C46" s="267" t="str">
        <f>IF(B46="","",'Résultats élèves'!D38)</f>
        <v/>
      </c>
      <c r="D46" s="268" t="str">
        <f>IF(OR('Résultats élèves'!D38&lt;$J$4,'Résultats élèves'!D38="A"),'Groupes besoin'!A46,"")</f>
        <v/>
      </c>
      <c r="E46" s="269" t="str">
        <f>IF(D46="","",'Résultats élèves'!D38)</f>
        <v/>
      </c>
      <c r="F46" s="270"/>
      <c r="G46" s="266" t="str">
        <f>IF(OR('Résultats élèves'!E38&lt;$J$3,'Résultats élèves'!E38="A"),'Groupes besoin'!A46,"")</f>
        <v/>
      </c>
      <c r="H46" s="267" t="str">
        <f>IF(G46="","",'Résultats élèves'!E38)</f>
        <v/>
      </c>
      <c r="I46" s="268" t="str">
        <f>IF(OR('Résultats élèves'!E38&lt;$J$4,'Résultats élèves'!E38="A"),'Groupes besoin'!A46,"")</f>
        <v/>
      </c>
      <c r="J46" s="269" t="str">
        <f>IF(I46="","",'Résultats élèves'!E38)</f>
        <v/>
      </c>
      <c r="K46" s="270"/>
      <c r="L46" s="266" t="str">
        <f>IF(OR('Résultats élèves'!F38&lt;$J$3,'Résultats élèves'!F38="A"),'Groupes besoin'!A46,"")</f>
        <v/>
      </c>
      <c r="M46" s="267" t="str">
        <f>IF(L46="","",'Résultats élèves'!F38)</f>
        <v/>
      </c>
      <c r="N46" s="268" t="str">
        <f>IF(OR('Résultats élèves'!F38&lt;$J$4,'Résultats élèves'!F38="A"),'Groupes besoin'!A46,"")</f>
        <v/>
      </c>
      <c r="O46" s="269" t="str">
        <f>IF(N46="","",'Résultats élèves'!F38)</f>
        <v/>
      </c>
      <c r="P46" s="270"/>
      <c r="Q46" s="266" t="str">
        <f>IF(OR('Résultats élèves'!G38&lt;$J$3,'Résultats élèves'!G38="A"),'Groupes besoin'!A46,"")</f>
        <v/>
      </c>
      <c r="R46" s="267" t="str">
        <f>IF(Q46="","",'Résultats élèves'!G38)</f>
        <v/>
      </c>
      <c r="S46" s="268" t="str">
        <f>IF(OR('Résultats élèves'!G38&lt;$J$4,'Résultats élèves'!G38="A"),'Groupes besoin'!A46,"")</f>
        <v/>
      </c>
      <c r="T46" s="269" t="str">
        <f>IF(S46="","",'Résultats élèves'!G38)</f>
        <v/>
      </c>
      <c r="U46" s="270"/>
      <c r="V46" s="266" t="str">
        <f>IF(OR('Résultats élèves'!H38&lt;$J$3,'Résultats élèves'!H38="A"),'Groupes besoin'!A46,"")</f>
        <v/>
      </c>
      <c r="W46" s="267" t="str">
        <f>IF(V46="","",'Résultats élèves'!H38)</f>
        <v/>
      </c>
      <c r="X46" s="268" t="str">
        <f>IF(OR('Résultats élèves'!H38&lt;$J$4,'Résultats élèves'!H38="A"),'Groupes besoin'!A46,"")</f>
        <v/>
      </c>
      <c r="Y46" s="269" t="str">
        <f>IF(X46="","",'Résultats élèves'!H38)</f>
        <v/>
      </c>
      <c r="Z46" s="271"/>
      <c r="AA46" s="272">
        <f t="shared" si="2"/>
        <v>24</v>
      </c>
      <c r="AB46" s="273">
        <f t="shared" si="3"/>
        <v>20</v>
      </c>
      <c r="AC46" s="274" t="str">
        <f>IF(AA46&lt;$AA$9,#REF!,"")</f>
        <v/>
      </c>
      <c r="AE46" s="275"/>
      <c r="AF46" s="266" t="str">
        <f>IF(OR('Résultats élèves'!I38&lt;$J$3,'Résultats élèves'!I38="A"),'Groupes besoin'!A46,"")</f>
        <v/>
      </c>
      <c r="AG46" s="267" t="str">
        <f>IF(AF46="","",'Résultats élèves'!I38)</f>
        <v/>
      </c>
      <c r="AH46" s="268" t="str">
        <f>IF(OR('Résultats élèves'!I38&lt;$J$4,'Résultats élèves'!I38="A"),'Groupes besoin'!A46,"")</f>
        <v/>
      </c>
      <c r="AI46" s="269" t="str">
        <f>IF(AH46="","",'Résultats élèves'!I38)</f>
        <v/>
      </c>
      <c r="AJ46" s="270"/>
      <c r="AK46" s="266" t="str">
        <f>IF(OR('Résultats élèves'!J38&lt;$J$3,'Résultats élèves'!J38="A"),'Groupes besoin'!A46,"")</f>
        <v/>
      </c>
      <c r="AL46" s="267" t="str">
        <f>IF(AK46="","",'Résultats élèves'!J38)</f>
        <v/>
      </c>
      <c r="AM46" s="268" t="str">
        <f>IF(OR('Résultats élèves'!J38&lt;$J$4,'Résultats élèves'!J38="A"),'Groupes besoin'!A46,"")</f>
        <v/>
      </c>
      <c r="AN46" s="269" t="str">
        <f>IF(AM46="","",'Résultats élèves'!J38)</f>
        <v/>
      </c>
      <c r="AO46" s="270"/>
      <c r="AP46" s="266" t="str">
        <f>IF(OR('Résultats élèves'!K38&lt;$J$3,'Résultats élèves'!K38="A"),'Groupes besoin'!A46,"")</f>
        <v/>
      </c>
      <c r="AQ46" s="267" t="str">
        <f>IF(AP46="","",'Résultats élèves'!K38)</f>
        <v/>
      </c>
      <c r="AR46" s="268" t="str">
        <f>IF(OR('Résultats élèves'!K38&lt;$J$4,'Résultats élèves'!K38="A"),'Groupes besoin'!A46,"")</f>
        <v/>
      </c>
      <c r="AS46" s="269" t="str">
        <f>IF(AR46="","",'Résultats élèves'!K38)</f>
        <v/>
      </c>
      <c r="AT46" s="270"/>
      <c r="AU46" s="266" t="str">
        <f>IF(OR('Résultats élèves'!L38&lt;$J$3,'Résultats élèves'!L38="A"),'Groupes besoin'!A46,"")</f>
        <v/>
      </c>
      <c r="AV46" s="267" t="str">
        <f>IF(AU46="","",'Résultats élèves'!L38)</f>
        <v/>
      </c>
      <c r="AW46" s="268" t="str">
        <f>IF(OR('Résultats élèves'!L38&lt;$J$4,'Résultats élèves'!L38="A"),'Groupes besoin'!A46,"")</f>
        <v/>
      </c>
      <c r="AX46" s="269" t="str">
        <f>IF(AW46="","",'Résultats élèves'!L38)</f>
        <v/>
      </c>
      <c r="AY46" s="270"/>
      <c r="AZ46" s="266" t="str">
        <f>IF(OR('Résultats élèves'!M38&lt;$J$3,'Résultats élèves'!M38="A"),'Groupes besoin'!A46,"")</f>
        <v/>
      </c>
      <c r="BA46" s="267" t="str">
        <f>IF(AZ46="","",'Résultats élèves'!M38)</f>
        <v/>
      </c>
      <c r="BB46" s="268" t="str">
        <f>IF(OR('Résultats élèves'!M38&lt;$J$4,'Résultats élèves'!M38="A"),'Groupes besoin'!A46,"")</f>
        <v/>
      </c>
      <c r="BC46" s="269" t="str">
        <f>IF(BB46="","",'Résultats élèves'!M38)</f>
        <v/>
      </c>
    </row>
    <row r="47" spans="1:55" s="274" customFormat="1" x14ac:dyDescent="0.25">
      <c r="A47" s="276" t="str">
        <f>IF(Accueil!F48="","",Accueil!F48)</f>
        <v/>
      </c>
      <c r="B47" s="266" t="str">
        <f>IF(OR('Résultats élèves'!D39&lt;$J$3,'Résultats élèves'!D39="A"),'Groupes besoin'!A47,"")</f>
        <v/>
      </c>
      <c r="C47" s="267" t="str">
        <f>IF(B47="","",'Résultats élèves'!D39)</f>
        <v/>
      </c>
      <c r="D47" s="268" t="str">
        <f>IF(OR('Résultats élèves'!D39&lt;$J$4,'Résultats élèves'!D39="A"),'Groupes besoin'!A47,"")</f>
        <v/>
      </c>
      <c r="E47" s="269" t="str">
        <f>IF(D47="","",'Résultats élèves'!D39)</f>
        <v/>
      </c>
      <c r="F47" s="270"/>
      <c r="G47" s="266" t="str">
        <f>IF(OR('Résultats élèves'!E39&lt;$J$3,'Résultats élèves'!E39="A"),'Groupes besoin'!A47,"")</f>
        <v/>
      </c>
      <c r="H47" s="267" t="str">
        <f>IF(G47="","",'Résultats élèves'!E39)</f>
        <v/>
      </c>
      <c r="I47" s="268" t="str">
        <f>IF(OR('Résultats élèves'!E39&lt;$J$4,'Résultats élèves'!E39="A"),'Groupes besoin'!A47,"")</f>
        <v/>
      </c>
      <c r="J47" s="269" t="str">
        <f>IF(I47="","",'Résultats élèves'!E39)</f>
        <v/>
      </c>
      <c r="K47" s="270"/>
      <c r="L47" s="266" t="str">
        <f>IF(OR('Résultats élèves'!F39&lt;$J$3,'Résultats élèves'!F39="A"),'Groupes besoin'!A47,"")</f>
        <v/>
      </c>
      <c r="M47" s="267" t="str">
        <f>IF(L47="","",'Résultats élèves'!F39)</f>
        <v/>
      </c>
      <c r="N47" s="268" t="str">
        <f>IF(OR('Résultats élèves'!F39&lt;$J$4,'Résultats élèves'!F39="A"),'Groupes besoin'!A47,"")</f>
        <v/>
      </c>
      <c r="O47" s="269" t="str">
        <f>IF(N47="","",'Résultats élèves'!F39)</f>
        <v/>
      </c>
      <c r="P47" s="270"/>
      <c r="Q47" s="266" t="str">
        <f>IF(OR('Résultats élèves'!G39&lt;$J$3,'Résultats élèves'!G39="A"),'Groupes besoin'!A47,"")</f>
        <v/>
      </c>
      <c r="R47" s="267" t="str">
        <f>IF(Q47="","",'Résultats élèves'!G39)</f>
        <v/>
      </c>
      <c r="S47" s="268" t="str">
        <f>IF(OR('Résultats élèves'!G39&lt;$J$4,'Résultats élèves'!G39="A"),'Groupes besoin'!A47,"")</f>
        <v/>
      </c>
      <c r="T47" s="269" t="str">
        <f>IF(S47="","",'Résultats élèves'!G39)</f>
        <v/>
      </c>
      <c r="U47" s="270"/>
      <c r="V47" s="266" t="str">
        <f>IF(OR('Résultats élèves'!H39&lt;$J$3,'Résultats élèves'!H39="A"),'Groupes besoin'!A47,"")</f>
        <v/>
      </c>
      <c r="W47" s="267" t="str">
        <f>IF(V47="","",'Résultats élèves'!H39)</f>
        <v/>
      </c>
      <c r="X47" s="268" t="str">
        <f>IF(OR('Résultats élèves'!H39&lt;$J$4,'Résultats élèves'!H39="A"),'Groupes besoin'!A47,"")</f>
        <v/>
      </c>
      <c r="Y47" s="269" t="str">
        <f>IF(X47="","",'Résultats élèves'!H39)</f>
        <v/>
      </c>
      <c r="Z47" s="271"/>
      <c r="AA47" s="272">
        <f t="shared" si="2"/>
        <v>24</v>
      </c>
      <c r="AB47" s="273">
        <f t="shared" si="3"/>
        <v>20</v>
      </c>
      <c r="AC47" s="274" t="str">
        <f>IF(AA47&lt;$AA$9,#REF!,"")</f>
        <v/>
      </c>
      <c r="AE47" s="275"/>
      <c r="AF47" s="266" t="str">
        <f>IF(OR('Résultats élèves'!I39&lt;$J$3,'Résultats élèves'!I39="A"),'Groupes besoin'!A47,"")</f>
        <v/>
      </c>
      <c r="AG47" s="267" t="str">
        <f>IF(AF47="","",'Résultats élèves'!I39)</f>
        <v/>
      </c>
      <c r="AH47" s="268" t="str">
        <f>IF(OR('Résultats élèves'!I39&lt;$J$4,'Résultats élèves'!I39="A"),'Groupes besoin'!A47,"")</f>
        <v/>
      </c>
      <c r="AI47" s="269" t="str">
        <f>IF(AH47="","",'Résultats élèves'!I39)</f>
        <v/>
      </c>
      <c r="AJ47" s="270"/>
      <c r="AK47" s="266" t="str">
        <f>IF(OR('Résultats élèves'!J39&lt;$J$3,'Résultats élèves'!J39="A"),'Groupes besoin'!A47,"")</f>
        <v/>
      </c>
      <c r="AL47" s="267" t="str">
        <f>IF(AK47="","",'Résultats élèves'!J39)</f>
        <v/>
      </c>
      <c r="AM47" s="268" t="str">
        <f>IF(OR('Résultats élèves'!J39&lt;$J$4,'Résultats élèves'!J39="A"),'Groupes besoin'!A47,"")</f>
        <v/>
      </c>
      <c r="AN47" s="269" t="str">
        <f>IF(AM47="","",'Résultats élèves'!J39)</f>
        <v/>
      </c>
      <c r="AO47" s="270"/>
      <c r="AP47" s="266" t="str">
        <f>IF(OR('Résultats élèves'!K39&lt;$J$3,'Résultats élèves'!K39="A"),'Groupes besoin'!A47,"")</f>
        <v/>
      </c>
      <c r="AQ47" s="267" t="str">
        <f>IF(AP47="","",'Résultats élèves'!K39)</f>
        <v/>
      </c>
      <c r="AR47" s="268" t="str">
        <f>IF(OR('Résultats élèves'!K39&lt;$J$4,'Résultats élèves'!K39="A"),'Groupes besoin'!A47,"")</f>
        <v/>
      </c>
      <c r="AS47" s="269" t="str">
        <f>IF(AR47="","",'Résultats élèves'!K39)</f>
        <v/>
      </c>
      <c r="AT47" s="270"/>
      <c r="AU47" s="266" t="str">
        <f>IF(OR('Résultats élèves'!L39&lt;$J$3,'Résultats élèves'!L39="A"),'Groupes besoin'!A47,"")</f>
        <v/>
      </c>
      <c r="AV47" s="267" t="str">
        <f>IF(AU47="","",'Résultats élèves'!L39)</f>
        <v/>
      </c>
      <c r="AW47" s="268" t="str">
        <f>IF(OR('Résultats élèves'!L39&lt;$J$4,'Résultats élèves'!L39="A"),'Groupes besoin'!A47,"")</f>
        <v/>
      </c>
      <c r="AX47" s="269" t="str">
        <f>IF(AW47="","",'Résultats élèves'!L39)</f>
        <v/>
      </c>
      <c r="AY47" s="270"/>
      <c r="AZ47" s="266" t="str">
        <f>IF(OR('Résultats élèves'!M39&lt;$J$3,'Résultats élèves'!M39="A"),'Groupes besoin'!A47,"")</f>
        <v/>
      </c>
      <c r="BA47" s="267" t="str">
        <f>IF(AZ47="","",'Résultats élèves'!M39)</f>
        <v/>
      </c>
      <c r="BB47" s="268" t="str">
        <f>IF(OR('Résultats élèves'!M39&lt;$J$4,'Résultats élèves'!M39="A"),'Groupes besoin'!A47,"")</f>
        <v/>
      </c>
      <c r="BC47" s="269" t="str">
        <f>IF(BB47="","",'Résultats élèves'!M39)</f>
        <v/>
      </c>
    </row>
    <row r="48" spans="1:55" s="274" customFormat="1" x14ac:dyDescent="0.25">
      <c r="A48" s="276" t="str">
        <f>IF(Accueil!F49="","",Accueil!F49)</f>
        <v/>
      </c>
      <c r="B48" s="266" t="str">
        <f>IF(OR('Résultats élèves'!D40&lt;$J$3,'Résultats élèves'!D40="A"),'Groupes besoin'!A48,"")</f>
        <v/>
      </c>
      <c r="C48" s="267" t="str">
        <f>IF(B48="","",'Résultats élèves'!D40)</f>
        <v/>
      </c>
      <c r="D48" s="268" t="str">
        <f>IF(OR('Résultats élèves'!D40&lt;$J$4,'Résultats élèves'!D40="A"),'Groupes besoin'!A48,"")</f>
        <v/>
      </c>
      <c r="E48" s="269" t="str">
        <f>IF(D48="","",'Résultats élèves'!D40)</f>
        <v/>
      </c>
      <c r="F48" s="270"/>
      <c r="G48" s="266" t="str">
        <f>IF(OR('Résultats élèves'!E40&lt;$J$3,'Résultats élèves'!E40="A"),'Groupes besoin'!A48,"")</f>
        <v/>
      </c>
      <c r="H48" s="267" t="str">
        <f>IF(G48="","",'Résultats élèves'!E40)</f>
        <v/>
      </c>
      <c r="I48" s="268" t="str">
        <f>IF(OR('Résultats élèves'!E40&lt;$J$4,'Résultats élèves'!E40="A"),'Groupes besoin'!A48,"")</f>
        <v/>
      </c>
      <c r="J48" s="269" t="str">
        <f>IF(I48="","",'Résultats élèves'!E40)</f>
        <v/>
      </c>
      <c r="K48" s="270"/>
      <c r="L48" s="266" t="str">
        <f>IF(OR('Résultats élèves'!F40&lt;$J$3,'Résultats élèves'!F40="A"),'Groupes besoin'!A48,"")</f>
        <v/>
      </c>
      <c r="M48" s="267" t="str">
        <f>IF(L48="","",'Résultats élèves'!F40)</f>
        <v/>
      </c>
      <c r="N48" s="268" t="str">
        <f>IF(OR('Résultats élèves'!F40&lt;$J$4,'Résultats élèves'!F40="A"),'Groupes besoin'!A48,"")</f>
        <v/>
      </c>
      <c r="O48" s="269" t="str">
        <f>IF(N48="","",'Résultats élèves'!F40)</f>
        <v/>
      </c>
      <c r="P48" s="270"/>
      <c r="Q48" s="266" t="str">
        <f>IF(OR('Résultats élèves'!G40&lt;$J$3,'Résultats élèves'!G40="A"),'Groupes besoin'!A48,"")</f>
        <v/>
      </c>
      <c r="R48" s="267" t="str">
        <f>IF(Q48="","",'Résultats élèves'!G40)</f>
        <v/>
      </c>
      <c r="S48" s="268" t="str">
        <f>IF(OR('Résultats élèves'!G40&lt;$J$4,'Résultats élèves'!G40="A"),'Groupes besoin'!A48,"")</f>
        <v/>
      </c>
      <c r="T48" s="269" t="str">
        <f>IF(S48="","",'Résultats élèves'!G40)</f>
        <v/>
      </c>
      <c r="U48" s="270"/>
      <c r="V48" s="266" t="str">
        <f>IF(OR('Résultats élèves'!H40&lt;$J$3,'Résultats élèves'!H40="A"),'Groupes besoin'!A48,"")</f>
        <v/>
      </c>
      <c r="W48" s="267" t="str">
        <f>IF(V48="","",'Résultats élèves'!H40)</f>
        <v/>
      </c>
      <c r="X48" s="268" t="str">
        <f>IF(OR('Résultats élèves'!H40&lt;$J$4,'Résultats élèves'!H40="A"),'Groupes besoin'!A48,"")</f>
        <v/>
      </c>
      <c r="Y48" s="269" t="str">
        <f>IF(X48="","",'Résultats élèves'!H40)</f>
        <v/>
      </c>
      <c r="Z48" s="271"/>
      <c r="AA48" s="272">
        <f t="shared" si="2"/>
        <v>24</v>
      </c>
      <c r="AB48" s="273">
        <f t="shared" si="3"/>
        <v>20</v>
      </c>
      <c r="AC48" s="274" t="str">
        <f>IF(AA48&lt;$AA$9,#REF!,"")</f>
        <v/>
      </c>
      <c r="AE48" s="275"/>
      <c r="AF48" s="266" t="str">
        <f>IF(OR('Résultats élèves'!I40&lt;$J$3,'Résultats élèves'!I40="A"),'Groupes besoin'!A48,"")</f>
        <v/>
      </c>
      <c r="AG48" s="267" t="str">
        <f>IF(AF48="","",'Résultats élèves'!I40)</f>
        <v/>
      </c>
      <c r="AH48" s="268" t="str">
        <f>IF(OR('Résultats élèves'!I40&lt;$J$4,'Résultats élèves'!I40="A"),'Groupes besoin'!A48,"")</f>
        <v/>
      </c>
      <c r="AI48" s="269" t="str">
        <f>IF(AH48="","",'Résultats élèves'!I40)</f>
        <v/>
      </c>
      <c r="AJ48" s="270"/>
      <c r="AK48" s="266" t="str">
        <f>IF(OR('Résultats élèves'!J40&lt;$J$3,'Résultats élèves'!J40="A"),'Groupes besoin'!A48,"")</f>
        <v/>
      </c>
      <c r="AL48" s="267" t="str">
        <f>IF(AK48="","",'Résultats élèves'!J40)</f>
        <v/>
      </c>
      <c r="AM48" s="268" t="str">
        <f>IF(OR('Résultats élèves'!J40&lt;$J$4,'Résultats élèves'!J40="A"),'Groupes besoin'!A48,"")</f>
        <v/>
      </c>
      <c r="AN48" s="269" t="str">
        <f>IF(AM48="","",'Résultats élèves'!J40)</f>
        <v/>
      </c>
      <c r="AO48" s="270"/>
      <c r="AP48" s="266" t="str">
        <f>IF(OR('Résultats élèves'!K40&lt;$J$3,'Résultats élèves'!K40="A"),'Groupes besoin'!A48,"")</f>
        <v/>
      </c>
      <c r="AQ48" s="267" t="str">
        <f>IF(AP48="","",'Résultats élèves'!K40)</f>
        <v/>
      </c>
      <c r="AR48" s="268" t="str">
        <f>IF(OR('Résultats élèves'!K40&lt;$J$4,'Résultats élèves'!K40="A"),'Groupes besoin'!A48,"")</f>
        <v/>
      </c>
      <c r="AS48" s="269" t="str">
        <f>IF(AR48="","",'Résultats élèves'!K40)</f>
        <v/>
      </c>
      <c r="AT48" s="270"/>
      <c r="AU48" s="266" t="str">
        <f>IF(OR('Résultats élèves'!L40&lt;$J$3,'Résultats élèves'!L40="A"),'Groupes besoin'!A48,"")</f>
        <v/>
      </c>
      <c r="AV48" s="267" t="str">
        <f>IF(AU48="","",'Résultats élèves'!L40)</f>
        <v/>
      </c>
      <c r="AW48" s="268" t="str">
        <f>IF(OR('Résultats élèves'!L40&lt;$J$4,'Résultats élèves'!L40="A"),'Groupes besoin'!A48,"")</f>
        <v/>
      </c>
      <c r="AX48" s="269" t="str">
        <f>IF(AW48="","",'Résultats élèves'!L40)</f>
        <v/>
      </c>
      <c r="AY48" s="270"/>
      <c r="AZ48" s="266" t="str">
        <f>IF(OR('Résultats élèves'!M40&lt;$J$3,'Résultats élèves'!M40="A"),'Groupes besoin'!A48,"")</f>
        <v/>
      </c>
      <c r="BA48" s="267" t="str">
        <f>IF(AZ48="","",'Résultats élèves'!M40)</f>
        <v/>
      </c>
      <c r="BB48" s="268" t="str">
        <f>IF(OR('Résultats élèves'!M40&lt;$J$4,'Résultats élèves'!M40="A"),'Groupes besoin'!A48,"")</f>
        <v/>
      </c>
      <c r="BC48" s="269" t="str">
        <f>IF(BB48="","",'Résultats élèves'!M40)</f>
        <v/>
      </c>
    </row>
    <row r="49" spans="1:55" s="274" customFormat="1" x14ac:dyDescent="0.25">
      <c r="A49" s="276" t="str">
        <f>IF(Accueil!F50="","",Accueil!F50)</f>
        <v/>
      </c>
      <c r="B49" s="266" t="str">
        <f>IF(OR('Résultats élèves'!D41&lt;$J$3,'Résultats élèves'!D41="A"),'Groupes besoin'!A49,"")</f>
        <v/>
      </c>
      <c r="C49" s="267" t="str">
        <f>IF(B49="","",'Résultats élèves'!D41)</f>
        <v/>
      </c>
      <c r="D49" s="268" t="str">
        <f>IF(OR('Résultats élèves'!D41&lt;$J$4,'Résultats élèves'!D41="A"),'Groupes besoin'!A49,"")</f>
        <v/>
      </c>
      <c r="E49" s="269" t="str">
        <f>IF(D49="","",'Résultats élèves'!D41)</f>
        <v/>
      </c>
      <c r="F49" s="270"/>
      <c r="G49" s="266" t="str">
        <f>IF(OR('Résultats élèves'!E41&lt;$J$3,'Résultats élèves'!E41="A"),'Groupes besoin'!A49,"")</f>
        <v/>
      </c>
      <c r="H49" s="267" t="str">
        <f>IF(G49="","",'Résultats élèves'!E41)</f>
        <v/>
      </c>
      <c r="I49" s="268" t="str">
        <f>IF(OR('Résultats élèves'!E41&lt;$J$4,'Résultats élèves'!E41="A"),'Groupes besoin'!A49,"")</f>
        <v/>
      </c>
      <c r="J49" s="269" t="str">
        <f>IF(I49="","",'Résultats élèves'!E41)</f>
        <v/>
      </c>
      <c r="K49" s="270"/>
      <c r="L49" s="266" t="str">
        <f>IF(OR('Résultats élèves'!F41&lt;$J$3,'Résultats élèves'!F41="A"),'Groupes besoin'!A49,"")</f>
        <v/>
      </c>
      <c r="M49" s="267" t="str">
        <f>IF(L49="","",'Résultats élèves'!F41)</f>
        <v/>
      </c>
      <c r="N49" s="268" t="str">
        <f>IF(OR('Résultats élèves'!F41&lt;$J$4,'Résultats élèves'!F41="A"),'Groupes besoin'!A49,"")</f>
        <v/>
      </c>
      <c r="O49" s="269" t="str">
        <f>IF(N49="","",'Résultats élèves'!F41)</f>
        <v/>
      </c>
      <c r="P49" s="270"/>
      <c r="Q49" s="266" t="str">
        <f>IF(OR('Résultats élèves'!G41&lt;$J$3,'Résultats élèves'!G41="A"),'Groupes besoin'!A49,"")</f>
        <v/>
      </c>
      <c r="R49" s="267" t="str">
        <f>IF(Q49="","",'Résultats élèves'!G41)</f>
        <v/>
      </c>
      <c r="S49" s="268" t="str">
        <f>IF(OR('Résultats élèves'!G41&lt;$J$4,'Résultats élèves'!G41="A"),'Groupes besoin'!A49,"")</f>
        <v/>
      </c>
      <c r="T49" s="269" t="str">
        <f>IF(S49="","",'Résultats élèves'!G41)</f>
        <v/>
      </c>
      <c r="U49" s="270"/>
      <c r="V49" s="266" t="str">
        <f>IF(OR('Résultats élèves'!H41&lt;$J$3,'Résultats élèves'!H41="A"),'Groupes besoin'!A49,"")</f>
        <v/>
      </c>
      <c r="W49" s="267" t="str">
        <f>IF(V49="","",'Résultats élèves'!H41)</f>
        <v/>
      </c>
      <c r="X49" s="268" t="str">
        <f>IF(OR('Résultats élèves'!H41&lt;$J$4,'Résultats élèves'!H41="A"),'Groupes besoin'!A49,"")</f>
        <v/>
      </c>
      <c r="Y49" s="269" t="str">
        <f>IF(X49="","",'Résultats élèves'!H41)</f>
        <v/>
      </c>
      <c r="Z49" s="271"/>
      <c r="AA49" s="272">
        <f t="shared" si="2"/>
        <v>24</v>
      </c>
      <c r="AB49" s="273">
        <f t="shared" si="3"/>
        <v>20</v>
      </c>
      <c r="AC49" s="274" t="str">
        <f>IF(AA49&lt;$AA$9,#REF!,"")</f>
        <v/>
      </c>
      <c r="AE49" s="275"/>
      <c r="AF49" s="266" t="str">
        <f>IF(OR('Résultats élèves'!I41&lt;$J$3,'Résultats élèves'!I41="A"),'Groupes besoin'!A49,"")</f>
        <v/>
      </c>
      <c r="AG49" s="267" t="str">
        <f>IF(AF49="","",'Résultats élèves'!I41)</f>
        <v/>
      </c>
      <c r="AH49" s="268" t="str">
        <f>IF(OR('Résultats élèves'!I41&lt;$J$4,'Résultats élèves'!I41="A"),'Groupes besoin'!A49,"")</f>
        <v/>
      </c>
      <c r="AI49" s="269" t="str">
        <f>IF(AH49="","",'Résultats élèves'!I41)</f>
        <v/>
      </c>
      <c r="AJ49" s="270"/>
      <c r="AK49" s="266" t="str">
        <f>IF(OR('Résultats élèves'!J41&lt;$J$3,'Résultats élèves'!J41="A"),'Groupes besoin'!A49,"")</f>
        <v/>
      </c>
      <c r="AL49" s="267" t="str">
        <f>IF(AK49="","",'Résultats élèves'!J41)</f>
        <v/>
      </c>
      <c r="AM49" s="268" t="str">
        <f>IF(OR('Résultats élèves'!J41&lt;$J$4,'Résultats élèves'!J41="A"),'Groupes besoin'!A49,"")</f>
        <v/>
      </c>
      <c r="AN49" s="269" t="str">
        <f>IF(AM49="","",'Résultats élèves'!J41)</f>
        <v/>
      </c>
      <c r="AO49" s="270"/>
      <c r="AP49" s="266" t="str">
        <f>IF(OR('Résultats élèves'!K41&lt;$J$3,'Résultats élèves'!K41="A"),'Groupes besoin'!A49,"")</f>
        <v/>
      </c>
      <c r="AQ49" s="267" t="str">
        <f>IF(AP49="","",'Résultats élèves'!K41)</f>
        <v/>
      </c>
      <c r="AR49" s="268" t="str">
        <f>IF(OR('Résultats élèves'!K41&lt;$J$4,'Résultats élèves'!K41="A"),'Groupes besoin'!A49,"")</f>
        <v/>
      </c>
      <c r="AS49" s="269" t="str">
        <f>IF(AR49="","",'Résultats élèves'!K41)</f>
        <v/>
      </c>
      <c r="AT49" s="270"/>
      <c r="AU49" s="266" t="str">
        <f>IF(OR('Résultats élèves'!L41&lt;$J$3,'Résultats élèves'!L41="A"),'Groupes besoin'!A49,"")</f>
        <v/>
      </c>
      <c r="AV49" s="267" t="str">
        <f>IF(AU49="","",'Résultats élèves'!L41)</f>
        <v/>
      </c>
      <c r="AW49" s="268" t="str">
        <f>IF(OR('Résultats élèves'!L41&lt;$J$4,'Résultats élèves'!L41="A"),'Groupes besoin'!A49,"")</f>
        <v/>
      </c>
      <c r="AX49" s="269" t="str">
        <f>IF(AW49="","",'Résultats élèves'!L41)</f>
        <v/>
      </c>
      <c r="AY49" s="270"/>
      <c r="AZ49" s="266" t="str">
        <f>IF(OR('Résultats élèves'!M41&lt;$J$3,'Résultats élèves'!M41="A"),'Groupes besoin'!A49,"")</f>
        <v/>
      </c>
      <c r="BA49" s="267" t="str">
        <f>IF(AZ49="","",'Résultats élèves'!M41)</f>
        <v/>
      </c>
      <c r="BB49" s="268" t="str">
        <f>IF(OR('Résultats élèves'!M41&lt;$J$4,'Résultats élèves'!M41="A"),'Groupes besoin'!A49,"")</f>
        <v/>
      </c>
      <c r="BC49" s="269" t="str">
        <f>IF(BB49="","",'Résultats élèves'!M41)</f>
        <v/>
      </c>
    </row>
    <row r="50" spans="1:55" s="274" customFormat="1" x14ac:dyDescent="0.25">
      <c r="A50" s="276" t="str">
        <f>IF(Accueil!F51="","",Accueil!F51)</f>
        <v/>
      </c>
      <c r="B50" s="266" t="str">
        <f>IF(OR('Résultats élèves'!D42&lt;$J$3,'Résultats élèves'!D42="A"),'Groupes besoin'!A50,"")</f>
        <v/>
      </c>
      <c r="C50" s="267" t="str">
        <f>IF(B50="","",'Résultats élèves'!D42)</f>
        <v/>
      </c>
      <c r="D50" s="268" t="str">
        <f>IF(OR('Résultats élèves'!D42&lt;$J$4,'Résultats élèves'!D42="A"),'Groupes besoin'!A50,"")</f>
        <v/>
      </c>
      <c r="E50" s="269" t="str">
        <f>IF(D50="","",'Résultats élèves'!D42)</f>
        <v/>
      </c>
      <c r="F50" s="270"/>
      <c r="G50" s="266" t="str">
        <f>IF(OR('Résultats élèves'!E42&lt;$J$3,'Résultats élèves'!E42="A"),'Groupes besoin'!A50,"")</f>
        <v/>
      </c>
      <c r="H50" s="267" t="str">
        <f>IF(G50="","",'Résultats élèves'!E42)</f>
        <v/>
      </c>
      <c r="I50" s="268" t="str">
        <f>IF(OR('Résultats élèves'!E42&lt;$J$4,'Résultats élèves'!E42="A"),'Groupes besoin'!A50,"")</f>
        <v/>
      </c>
      <c r="J50" s="269" t="str">
        <f>IF(I50="","",'Résultats élèves'!E42)</f>
        <v/>
      </c>
      <c r="K50" s="270"/>
      <c r="L50" s="266" t="str">
        <f>IF(OR('Résultats élèves'!F42&lt;$J$3,'Résultats élèves'!F42="A"),'Groupes besoin'!A50,"")</f>
        <v/>
      </c>
      <c r="M50" s="267" t="str">
        <f>IF(L50="","",'Résultats élèves'!F42)</f>
        <v/>
      </c>
      <c r="N50" s="268" t="str">
        <f>IF(OR('Résultats élèves'!F42&lt;$J$4,'Résultats élèves'!F42="A"),'Groupes besoin'!A50,"")</f>
        <v/>
      </c>
      <c r="O50" s="269" t="str">
        <f>IF(N50="","",'Résultats élèves'!F42)</f>
        <v/>
      </c>
      <c r="P50" s="270"/>
      <c r="Q50" s="266" t="str">
        <f>IF(OR('Résultats élèves'!G42&lt;$J$3,'Résultats élèves'!G42="A"),'Groupes besoin'!A50,"")</f>
        <v/>
      </c>
      <c r="R50" s="267" t="str">
        <f>IF(Q50="","",'Résultats élèves'!G42)</f>
        <v/>
      </c>
      <c r="S50" s="268" t="str">
        <f>IF(OR('Résultats élèves'!G42&lt;$J$4,'Résultats élèves'!G42="A"),'Groupes besoin'!A50,"")</f>
        <v/>
      </c>
      <c r="T50" s="269" t="str">
        <f>IF(S50="","",'Résultats élèves'!G42)</f>
        <v/>
      </c>
      <c r="U50" s="270"/>
      <c r="V50" s="266" t="str">
        <f>IF(OR('Résultats élèves'!H42&lt;$J$3,'Résultats élèves'!H42="A"),'Groupes besoin'!A50,"")</f>
        <v/>
      </c>
      <c r="W50" s="267" t="str">
        <f>IF(V50="","",'Résultats élèves'!H42)</f>
        <v/>
      </c>
      <c r="X50" s="268" t="str">
        <f>IF(OR('Résultats élèves'!H42&lt;$J$4,'Résultats élèves'!H42="A"),'Groupes besoin'!A50,"")</f>
        <v/>
      </c>
      <c r="Y50" s="269" t="str">
        <f>IF(X50="","",'Résultats élèves'!H42)</f>
        <v/>
      </c>
      <c r="Z50" s="271"/>
      <c r="AA50" s="272">
        <f t="shared" si="2"/>
        <v>24</v>
      </c>
      <c r="AB50" s="273">
        <f t="shared" si="3"/>
        <v>20</v>
      </c>
      <c r="AC50" s="274" t="str">
        <f>IF(AA50&lt;$AA$9,#REF!,"")</f>
        <v/>
      </c>
      <c r="AE50" s="275"/>
      <c r="AF50" s="266" t="str">
        <f>IF(OR('Résultats élèves'!I42&lt;$J$3,'Résultats élèves'!I42="A"),'Groupes besoin'!A50,"")</f>
        <v/>
      </c>
      <c r="AG50" s="267" t="str">
        <f>IF(AF50="","",'Résultats élèves'!I42)</f>
        <v/>
      </c>
      <c r="AH50" s="268" t="str">
        <f>IF(OR('Résultats élèves'!I42&lt;$J$4,'Résultats élèves'!I42="A"),'Groupes besoin'!A50,"")</f>
        <v/>
      </c>
      <c r="AI50" s="269" t="str">
        <f>IF(AH50="","",'Résultats élèves'!I42)</f>
        <v/>
      </c>
      <c r="AJ50" s="270"/>
      <c r="AK50" s="266" t="str">
        <f>IF(OR('Résultats élèves'!J42&lt;$J$3,'Résultats élèves'!J42="A"),'Groupes besoin'!A50,"")</f>
        <v/>
      </c>
      <c r="AL50" s="267" t="str">
        <f>IF(AK50="","",'Résultats élèves'!J42)</f>
        <v/>
      </c>
      <c r="AM50" s="268" t="str">
        <f>IF(OR('Résultats élèves'!J42&lt;$J$4,'Résultats élèves'!J42="A"),'Groupes besoin'!A50,"")</f>
        <v/>
      </c>
      <c r="AN50" s="269" t="str">
        <f>IF(AM50="","",'Résultats élèves'!J42)</f>
        <v/>
      </c>
      <c r="AO50" s="270"/>
      <c r="AP50" s="266" t="str">
        <f>IF(OR('Résultats élèves'!K42&lt;$J$3,'Résultats élèves'!K42="A"),'Groupes besoin'!A50,"")</f>
        <v/>
      </c>
      <c r="AQ50" s="267" t="str">
        <f>IF(AP50="","",'Résultats élèves'!K42)</f>
        <v/>
      </c>
      <c r="AR50" s="268" t="str">
        <f>IF(OR('Résultats élèves'!K42&lt;$J$4,'Résultats élèves'!K42="A"),'Groupes besoin'!A50,"")</f>
        <v/>
      </c>
      <c r="AS50" s="269" t="str">
        <f>IF(AR50="","",'Résultats élèves'!K42)</f>
        <v/>
      </c>
      <c r="AT50" s="270"/>
      <c r="AU50" s="266" t="str">
        <f>IF(OR('Résultats élèves'!L42&lt;$J$3,'Résultats élèves'!L42="A"),'Groupes besoin'!A50,"")</f>
        <v/>
      </c>
      <c r="AV50" s="267" t="str">
        <f>IF(AU50="","",'Résultats élèves'!L42)</f>
        <v/>
      </c>
      <c r="AW50" s="268" t="str">
        <f>IF(OR('Résultats élèves'!L42&lt;$J$4,'Résultats élèves'!L42="A"),'Groupes besoin'!A50,"")</f>
        <v/>
      </c>
      <c r="AX50" s="269" t="str">
        <f>IF(AW50="","",'Résultats élèves'!L42)</f>
        <v/>
      </c>
      <c r="AY50" s="270"/>
      <c r="AZ50" s="266" t="str">
        <f>IF(OR('Résultats élèves'!M42&lt;$J$3,'Résultats élèves'!M42="A"),'Groupes besoin'!A50,"")</f>
        <v/>
      </c>
      <c r="BA50" s="267" t="str">
        <f>IF(AZ50="","",'Résultats élèves'!M42)</f>
        <v/>
      </c>
      <c r="BB50" s="268" t="str">
        <f>IF(OR('Résultats élèves'!M42&lt;$J$4,'Résultats élèves'!M42="A"),'Groupes besoin'!A50,"")</f>
        <v/>
      </c>
      <c r="BC50" s="269" t="str">
        <f>IF(BB50="","",'Résultats élèves'!M42)</f>
        <v/>
      </c>
    </row>
    <row r="51" spans="1:55" s="274" customFormat="1" ht="13.5" thickBot="1" x14ac:dyDescent="0.3">
      <c r="A51" s="277" t="str">
        <f>IF(Accueil!F52="","",Accueil!F52)</f>
        <v/>
      </c>
      <c r="B51" s="278" t="str">
        <f>IF(OR('Résultats élèves'!D43&lt;$J$3,'Résultats élèves'!D43="A"),'Groupes besoin'!A51,"")</f>
        <v/>
      </c>
      <c r="C51" s="279" t="str">
        <f>IF(B51="","",'Résultats élèves'!D43)</f>
        <v/>
      </c>
      <c r="D51" s="280" t="str">
        <f>IF(OR('Résultats élèves'!D43&lt;$J$4,'Résultats élèves'!D43="A"),'Groupes besoin'!A51,"")</f>
        <v/>
      </c>
      <c r="E51" s="281" t="str">
        <f>IF(D51="","",'Résultats élèves'!D43)</f>
        <v/>
      </c>
      <c r="F51" s="270"/>
      <c r="G51" s="278" t="str">
        <f>IF(OR('Résultats élèves'!E43&lt;$J$3,'Résultats élèves'!E43="A"),'Groupes besoin'!A51,"")</f>
        <v/>
      </c>
      <c r="H51" s="279" t="str">
        <f>IF(G51="","",'Résultats élèves'!E43)</f>
        <v/>
      </c>
      <c r="I51" s="280" t="str">
        <f>IF(OR('Résultats élèves'!E43&lt;$J$4,'Résultats élèves'!E43="A"),'Groupes besoin'!A51,"")</f>
        <v/>
      </c>
      <c r="J51" s="281" t="str">
        <f>IF(I51="","",'Résultats élèves'!E43)</f>
        <v/>
      </c>
      <c r="K51" s="270"/>
      <c r="L51" s="278" t="str">
        <f>IF(OR('Résultats élèves'!F43&lt;$J$3,'Résultats élèves'!F43="A"),'Groupes besoin'!A51,"")</f>
        <v/>
      </c>
      <c r="M51" s="279" t="str">
        <f>IF(L51="","",'Résultats élèves'!F43)</f>
        <v/>
      </c>
      <c r="N51" s="280" t="str">
        <f>IF(OR('Résultats élèves'!F43&lt;$J$4,'Résultats élèves'!F43="A"),'Groupes besoin'!A51,"")</f>
        <v/>
      </c>
      <c r="O51" s="281" t="str">
        <f>IF(N51="","",'Résultats élèves'!F43)</f>
        <v/>
      </c>
      <c r="P51" s="270"/>
      <c r="Q51" s="278" t="str">
        <f>IF(OR('Résultats élèves'!G43&lt;$J$3,'Résultats élèves'!G43="A"),'Groupes besoin'!A51,"")</f>
        <v/>
      </c>
      <c r="R51" s="279" t="str">
        <f>IF(Q51="","",'Résultats élèves'!G43)</f>
        <v/>
      </c>
      <c r="S51" s="280" t="str">
        <f>IF(OR('Résultats élèves'!G43&lt;$J$4,'Résultats élèves'!G43="A"),'Groupes besoin'!A51,"")</f>
        <v/>
      </c>
      <c r="T51" s="281" t="str">
        <f>IF(S51="","",'Résultats élèves'!G43)</f>
        <v/>
      </c>
      <c r="U51" s="270"/>
      <c r="V51" s="278" t="str">
        <f>IF(OR('Résultats élèves'!H43&lt;$J$3,'Résultats élèves'!H43="A"),'Groupes besoin'!A51,"")</f>
        <v/>
      </c>
      <c r="W51" s="279" t="str">
        <f>IF(V51="","",'Résultats élèves'!H43)</f>
        <v/>
      </c>
      <c r="X51" s="280" t="str">
        <f>IF(OR('Résultats élèves'!H43&lt;$J$4,'Résultats élèves'!H43="A"),'Groupes besoin'!A51,"")</f>
        <v/>
      </c>
      <c r="Y51" s="281" t="str">
        <f>IF(X51="","",'Résultats élèves'!H43)</f>
        <v/>
      </c>
      <c r="Z51" s="271"/>
      <c r="AA51" s="272">
        <f t="shared" si="2"/>
        <v>24</v>
      </c>
      <c r="AB51" s="273">
        <f t="shared" si="3"/>
        <v>20</v>
      </c>
      <c r="AC51" s="274" t="str">
        <f>IF(AA51&lt;$AA$9,#REF!,"")</f>
        <v/>
      </c>
      <c r="AE51" s="275"/>
      <c r="AF51" s="278" t="str">
        <f>IF(OR('Résultats élèves'!I43&lt;$J$3,'Résultats élèves'!I43="A"),'Groupes besoin'!A51,"")</f>
        <v/>
      </c>
      <c r="AG51" s="279" t="str">
        <f>IF(AF51="","",'Résultats élèves'!I43)</f>
        <v/>
      </c>
      <c r="AH51" s="280" t="str">
        <f>IF(OR('Résultats élèves'!I43&lt;$J$4,'Résultats élèves'!I43="A"),'Groupes besoin'!A51,"")</f>
        <v/>
      </c>
      <c r="AI51" s="281" t="str">
        <f>IF(AH51="","",'Résultats élèves'!I43)</f>
        <v/>
      </c>
      <c r="AJ51" s="270"/>
      <c r="AK51" s="278" t="str">
        <f>IF(OR('Résultats élèves'!J43&lt;$J$3,'Résultats élèves'!J43="A"),'Groupes besoin'!A51,"")</f>
        <v/>
      </c>
      <c r="AL51" s="279" t="str">
        <f>IF(AK51="","",'Résultats élèves'!J43)</f>
        <v/>
      </c>
      <c r="AM51" s="280" t="str">
        <f>IF(OR('Résultats élèves'!J43&lt;$J$4,'Résultats élèves'!J43="A"),'Groupes besoin'!A51,"")</f>
        <v/>
      </c>
      <c r="AN51" s="281" t="str">
        <f>IF(AM51="","",'Résultats élèves'!J43)</f>
        <v/>
      </c>
      <c r="AO51" s="270"/>
      <c r="AP51" s="278" t="str">
        <f>IF(OR('Résultats élèves'!K43&lt;$J$3,'Résultats élèves'!K43="A"),'Groupes besoin'!A51,"")</f>
        <v/>
      </c>
      <c r="AQ51" s="279" t="str">
        <f>IF(AP51="","",'Résultats élèves'!K43)</f>
        <v/>
      </c>
      <c r="AR51" s="280" t="str">
        <f>IF(OR('Résultats élèves'!K43&lt;$J$4,'Résultats élèves'!K43="A"),'Groupes besoin'!A51,"")</f>
        <v/>
      </c>
      <c r="AS51" s="281" t="str">
        <f>IF(AR51="","",'Résultats élèves'!K43)</f>
        <v/>
      </c>
      <c r="AT51" s="270"/>
      <c r="AU51" s="278" t="str">
        <f>IF(OR('Résultats élèves'!L43&lt;$J$3,'Résultats élèves'!L43="A"),'Groupes besoin'!A51,"")</f>
        <v/>
      </c>
      <c r="AV51" s="279" t="str">
        <f>IF(AU51="","",'Résultats élèves'!L43)</f>
        <v/>
      </c>
      <c r="AW51" s="280" t="str">
        <f>IF(OR('Résultats élèves'!L43&lt;$J$4,'Résultats élèves'!L43="A"),'Groupes besoin'!A51,"")</f>
        <v/>
      </c>
      <c r="AX51" s="281" t="str">
        <f>IF(AW51="","",'Résultats élèves'!L43)</f>
        <v/>
      </c>
      <c r="AY51" s="270"/>
      <c r="AZ51" s="278" t="str">
        <f>IF(OR('Résultats élèves'!M43&lt;$J$3,'Résultats élèves'!M43="A"),'Groupes besoin'!A51,"")</f>
        <v/>
      </c>
      <c r="BA51" s="279" t="str">
        <f>IF(AZ51="","",'Résultats élèves'!M43)</f>
        <v/>
      </c>
      <c r="BB51" s="280" t="str">
        <f>IF(OR('Résultats élèves'!M43&lt;$J$4,'Résultats élèves'!M43="A"),'Groupes besoin'!A51,"")</f>
        <v/>
      </c>
      <c r="BC51" s="281" t="str">
        <f>IF(BB51="","",'Résultats élèves'!M43)</f>
        <v/>
      </c>
    </row>
    <row r="52" spans="1:55" s="283" customFormat="1" ht="16.5" x14ac:dyDescent="0.3">
      <c r="A52" s="282"/>
      <c r="C52" s="284"/>
      <c r="E52" s="284"/>
      <c r="H52" s="284"/>
      <c r="J52" s="284"/>
      <c r="M52" s="284"/>
      <c r="O52" s="284"/>
      <c r="R52" s="284"/>
      <c r="T52" s="284"/>
      <c r="W52" s="284"/>
      <c r="Y52" s="284"/>
      <c r="AA52" s="253"/>
      <c r="AB52" s="254"/>
      <c r="AG52" s="284"/>
      <c r="AI52" s="284"/>
      <c r="AL52" s="284"/>
      <c r="AN52" s="284"/>
      <c r="AQ52" s="284"/>
      <c r="AS52" s="284"/>
      <c r="AV52" s="284"/>
      <c r="AX52" s="284"/>
      <c r="BA52" s="284"/>
      <c r="BC52" s="284"/>
    </row>
  </sheetData>
  <sheetProtection password="C724" sheet="1" objects="1" scenarios="1"/>
  <mergeCells count="41">
    <mergeCell ref="AK8:BC8"/>
    <mergeCell ref="AZ9:BC9"/>
    <mergeCell ref="AZ10:BA10"/>
    <mergeCell ref="BB10:BC10"/>
    <mergeCell ref="AU9:AX9"/>
    <mergeCell ref="AU10:AV10"/>
    <mergeCell ref="AW10:AX10"/>
    <mergeCell ref="AK10:AL10"/>
    <mergeCell ref="AM10:AN10"/>
    <mergeCell ref="AK9:AN9"/>
    <mergeCell ref="AP10:AQ10"/>
    <mergeCell ref="S8:AI8"/>
    <mergeCell ref="AP9:AS9"/>
    <mergeCell ref="B10:C10"/>
    <mergeCell ref="L9:O9"/>
    <mergeCell ref="L10:M10"/>
    <mergeCell ref="N10:O10"/>
    <mergeCell ref="X10:Y10"/>
    <mergeCell ref="Q9:T9"/>
    <mergeCell ref="Q10:R10"/>
    <mergeCell ref="S10:T10"/>
    <mergeCell ref="V9:Y9"/>
    <mergeCell ref="V10:W10"/>
    <mergeCell ref="AR10:AS10"/>
    <mergeCell ref="AF9:AI9"/>
    <mergeCell ref="AF10:AG10"/>
    <mergeCell ref="AH10:AI10"/>
    <mergeCell ref="D5:F5"/>
    <mergeCell ref="M3:O3"/>
    <mergeCell ref="M4:O4"/>
    <mergeCell ref="D3:F3"/>
    <mergeCell ref="D4:F4"/>
    <mergeCell ref="M5:O5"/>
    <mergeCell ref="D6:F6"/>
    <mergeCell ref="G10:H10"/>
    <mergeCell ref="I10:J10"/>
    <mergeCell ref="B9:E9"/>
    <mergeCell ref="G9:J9"/>
    <mergeCell ref="D10:E10"/>
    <mergeCell ref="B8:R8"/>
    <mergeCell ref="M6:O6"/>
  </mergeCells>
  <phoneticPr fontId="20" type="noConversion"/>
  <conditionalFormatting sqref="A12:BC51">
    <cfRule type="expression" dxfId="0" priority="1" stopIfTrue="1">
      <formula>MOD(ROW(),2)</formula>
    </cfRule>
  </conditionalFormatting>
  <dataValidations disablePrompts="1" count="1">
    <dataValidation type="whole" operator="equal" allowBlank="1" showInputMessage="1" showErrorMessage="1" errorTitle="Modification interdite" error="On doit partir de 0 % pour définir la première fourchette." sqref="G3">
      <formula1>0</formula1>
    </dataValidation>
  </dataValidations>
  <printOptions horizontalCentered="1"/>
  <pageMargins left="0.19685039370078741" right="0.19685039370078741" top="0.39370078740157483" bottom="0.47244094488188981" header="0" footer="0.31496062992125984"/>
  <pageSetup paperSize="9" scale="91" fitToWidth="5" orientation="landscape" horizontalDpi="4294967295" r:id="rId1"/>
  <headerFooter>
    <oddFooter>&amp;R&amp;10Page &amp;P sur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tabColor rgb="FFCCCCFF"/>
    <pageSetUpPr fitToPage="1"/>
  </sheetPr>
  <dimension ref="A1:C103"/>
  <sheetViews>
    <sheetView showGridLines="0" showRowColHeaders="0" workbookViewId="0">
      <selection sqref="A1:C1"/>
    </sheetView>
  </sheetViews>
  <sheetFormatPr baseColWidth="10" defaultRowHeight="12.75" x14ac:dyDescent="0.2"/>
  <cols>
    <col min="1" max="1" width="8.85546875" style="2" customWidth="1"/>
    <col min="2" max="2" width="7.28515625" style="2" customWidth="1"/>
    <col min="3" max="3" width="151" style="128" customWidth="1"/>
    <col min="4" max="16384" width="11.42578125" style="1"/>
  </cols>
  <sheetData>
    <row r="1" spans="1:3" ht="43.5" customHeight="1" x14ac:dyDescent="0.2">
      <c r="A1" s="458" t="s">
        <v>58</v>
      </c>
      <c r="B1" s="459"/>
      <c r="C1" s="460"/>
    </row>
    <row r="2" spans="1:3" ht="33" customHeight="1" thickBot="1" x14ac:dyDescent="0.25">
      <c r="A2" s="135"/>
      <c r="B2" s="135"/>
      <c r="C2" s="136"/>
    </row>
    <row r="3" spans="1:3" ht="21" customHeight="1" thickBot="1" x14ac:dyDescent="0.25">
      <c r="A3" s="461" t="str">
        <f>IF(Accueil!A2="","",Accueil!A2)</f>
        <v>Évaluations français 5e</v>
      </c>
      <c r="B3" s="462"/>
      <c r="C3" s="463"/>
    </row>
    <row r="4" spans="1:3" x14ac:dyDescent="0.2">
      <c r="A4" s="141" t="s">
        <v>7</v>
      </c>
      <c r="B4" s="141" t="s">
        <v>57</v>
      </c>
      <c r="C4" s="142" t="s">
        <v>8</v>
      </c>
    </row>
    <row r="5" spans="1:3" ht="12.75" customHeight="1" x14ac:dyDescent="0.2">
      <c r="A5" s="137" t="str">
        <f>IF(C5="","",IF(ISERROR(VLOOKUP(B5,'Synthèse classe'!$C$4:$K$57,9,0)),"",VLOOKUP(B5,'Synthèse classe'!$C$4:$K$57,9,0)))</f>
        <v/>
      </c>
      <c r="B5" s="138">
        <v>1</v>
      </c>
      <c r="C5" s="139" t="str">
        <f>IF(VLOOKUP(B5,Accueil!$Q$27:$R$126,2)=0,"",VLOOKUP(B5,Accueil!$Q$27:$R$126,2))</f>
        <v>Restituer la chronologie d’un texte non linéaire</v>
      </c>
    </row>
    <row r="6" spans="1:3" x14ac:dyDescent="0.2">
      <c r="A6" s="137" t="str">
        <f>IF(C6="","",IF(ISERROR(VLOOKUP(B6,'Synthèse classe'!$C$4:$K$57,9,0)),"",VLOOKUP(B6,'Synthèse classe'!$C$4:$K$57,9,0)))</f>
        <v/>
      </c>
      <c r="B6" s="140">
        <v>2</v>
      </c>
      <c r="C6" s="139" t="str">
        <f>IF(VLOOKUP(B6,Accueil!$Q$27:$R$126,2)=0,"",VLOOKUP(B6,Accueil!$Q$27:$R$126,2))</f>
        <v>Restituer la chronologie d’un texte non linéaire</v>
      </c>
    </row>
    <row r="7" spans="1:3" x14ac:dyDescent="0.2">
      <c r="A7" s="137" t="str">
        <f>IF(C7="","",IF(ISERROR(VLOOKUP(B7,'Synthèse classe'!$C$4:$K$57,9,0)),"",VLOOKUP(B7,'Synthèse classe'!$C$4:$K$57,9,0)))</f>
        <v/>
      </c>
      <c r="B7" s="140">
        <v>3</v>
      </c>
      <c r="C7" s="139" t="str">
        <f>IF(VLOOKUP(B7,Accueil!$Q$27:$R$126,2)=0,"",VLOOKUP(B7,Accueil!$Q$27:$R$126,2))</f>
        <v>Restituer la chronologie d’un texte non linéaire</v>
      </c>
    </row>
    <row r="8" spans="1:3" x14ac:dyDescent="0.2">
      <c r="A8" s="137" t="str">
        <f>IF(C8="","",IF(ISERROR(VLOOKUP(B8,'Synthèse classe'!$C$4:$K$57,9,0)),"",VLOOKUP(B8,'Synthèse classe'!$C$4:$K$57,9,0)))</f>
        <v/>
      </c>
      <c r="B8" s="140">
        <v>4</v>
      </c>
      <c r="C8" s="139" t="str">
        <f>IF(VLOOKUP(B8,Accueil!$Q$27:$R$126,2)=0,"",VLOOKUP(B8,Accueil!$Q$27:$R$126,2))</f>
        <v xml:space="preserve">Dégager l’essentiel d’un texte </v>
      </c>
    </row>
    <row r="9" spans="1:3" x14ac:dyDescent="0.2">
      <c r="A9" s="137" t="str">
        <f>IF(C9="","",IF(ISERROR(VLOOKUP(B9,'Synthèse classe'!$C$4:$K$57,9,0)),"",VLOOKUP(B9,'Synthèse classe'!$C$4:$K$57,9,0)))</f>
        <v/>
      </c>
      <c r="B9" s="138">
        <v>5</v>
      </c>
      <c r="C9" s="139" t="str">
        <f>IF(VLOOKUP(B9,Accueil!$Q$27:$R$126,2)=0,"",VLOOKUP(B9,Accueil!$Q$27:$R$126,2))</f>
        <v xml:space="preserve">Dégager l’essentiel d’un texte </v>
      </c>
    </row>
    <row r="10" spans="1:3" x14ac:dyDescent="0.2">
      <c r="A10" s="137" t="str">
        <f>IF(C10="","",IF(ISERROR(VLOOKUP(B10,'Synthèse classe'!$C$4:$K$57,9,0)),"",VLOOKUP(B10,'Synthèse classe'!$C$4:$K$57,9,0)))</f>
        <v/>
      </c>
      <c r="B10" s="140">
        <v>6</v>
      </c>
      <c r="C10" s="139" t="str">
        <f>IF(VLOOKUP(B10,Accueil!$Q$27:$R$126,2)=0,"",VLOOKUP(B10,Accueil!$Q$27:$R$126,2))</f>
        <v xml:space="preserve">Dégager l’essentiel d’un texte </v>
      </c>
    </row>
    <row r="11" spans="1:3" x14ac:dyDescent="0.2">
      <c r="A11" s="137" t="str">
        <f>IF(C11="","",IF(ISERROR(VLOOKUP(B11,'Synthèse classe'!$C$4:$K$57,9,0)),"",VLOOKUP(B11,'Synthèse classe'!$C$4:$K$57,9,0)))</f>
        <v/>
      </c>
      <c r="B11" s="140">
        <v>7</v>
      </c>
      <c r="C11" s="139" t="str">
        <f>IF(VLOOKUP(B11,Accueil!$Q$27:$R$126,2)=0,"",VLOOKUP(B11,Accueil!$Q$27:$R$126,2))</f>
        <v xml:space="preserve">Dégager l’essentiel d’un texte </v>
      </c>
    </row>
    <row r="12" spans="1:3" x14ac:dyDescent="0.2">
      <c r="A12" s="137" t="str">
        <f>IF(C12="","",IF(ISERROR(VLOOKUP(B12,'Synthèse classe'!$C$4:$K$57,9,0)),"",VLOOKUP(B12,'Synthèse classe'!$C$4:$K$57,9,0)))</f>
        <v/>
      </c>
      <c r="B12" s="140">
        <v>8</v>
      </c>
      <c r="C12" s="139" t="str">
        <f>IF(VLOOKUP(B12,Accueil!$Q$27:$R$126,2)=0,"",VLOOKUP(B12,Accueil!$Q$27:$R$126,2))</f>
        <v xml:space="preserve">Dégager l’essentiel d’un texte </v>
      </c>
    </row>
    <row r="13" spans="1:3" x14ac:dyDescent="0.2">
      <c r="A13" s="137" t="str">
        <f>IF(C13="","",IF(ISERROR(VLOOKUP(B13,'Synthèse classe'!$C$4:$K$57,9,0)),"",VLOOKUP(B13,'Synthèse classe'!$C$4:$K$57,9,0)))</f>
        <v/>
      </c>
      <c r="B13" s="138">
        <v>9</v>
      </c>
      <c r="C13" s="139" t="str">
        <f>IF(VLOOKUP(B13,Accueil!$Q$27:$R$126,2)=0,"",VLOOKUP(B13,Accueil!$Q$27:$R$126,2))</f>
        <v xml:space="preserve">Dégager l’essentiel d’un texte </v>
      </c>
    </row>
    <row r="14" spans="1:3" x14ac:dyDescent="0.2">
      <c r="A14" s="137" t="str">
        <f>IF(C14="","",IF(ISERROR(VLOOKUP(B14,'Synthèse classe'!$C$4:$K$57,9,0)),"",VLOOKUP(B14,'Synthèse classe'!$C$4:$K$57,9,0)))</f>
        <v/>
      </c>
      <c r="B14" s="140">
        <v>10</v>
      </c>
      <c r="C14" s="139" t="str">
        <f>IF(VLOOKUP(B14,Accueil!$Q$27:$R$126,2)=0,"",VLOOKUP(B14,Accueil!$Q$27:$R$126,2))</f>
        <v>Reconnaitre le genre d’un texte</v>
      </c>
    </row>
    <row r="15" spans="1:3" x14ac:dyDescent="0.2">
      <c r="A15" s="137" t="str">
        <f>IF(C15="","",IF(ISERROR(VLOOKUP(B15,'Synthèse classe'!$C$4:$K$57,9,0)),"",VLOOKUP(B15,'Synthèse classe'!$C$4:$K$57,9,0)))</f>
        <v/>
      </c>
      <c r="B15" s="140">
        <v>11</v>
      </c>
      <c r="C15" s="139" t="str">
        <f>IF(VLOOKUP(B15,Accueil!$Q$27:$R$126,2)=0,"",VLOOKUP(B15,Accueil!$Q$27:$R$126,2))</f>
        <v>Mettre en relation plusieurs indices pour élaborer le sens d’un texte</v>
      </c>
    </row>
    <row r="16" spans="1:3" x14ac:dyDescent="0.2">
      <c r="A16" s="137" t="str">
        <f>IF(C16="","",IF(ISERROR(VLOOKUP(B16,'Synthèse classe'!$C$4:$K$57,9,0)),"",VLOOKUP(B16,'Synthèse classe'!$C$4:$K$57,9,0)))</f>
        <v/>
      </c>
      <c r="B16" s="140">
        <v>11</v>
      </c>
      <c r="C16" s="139" t="str">
        <f>IF(VLOOKUP(B16,Accueil!$Q$27:$R$126,2)=0,"",VLOOKUP(B16,Accueil!$Q$27:$R$126,2))</f>
        <v>Mettre en relation plusieurs indices pour élaborer le sens d’un texte</v>
      </c>
    </row>
    <row r="17" spans="1:3" x14ac:dyDescent="0.2">
      <c r="A17" s="137" t="str">
        <f>IF(C17="","",IF(ISERROR(VLOOKUP(B17,'Synthèse classe'!$C$4:$K$57,9,0)),"",VLOOKUP(B17,'Synthèse classe'!$C$4:$K$57,9,0)))</f>
        <v/>
      </c>
      <c r="B17" s="138">
        <v>12</v>
      </c>
      <c r="C17" s="139" t="str">
        <f>IF(VLOOKUP(B17,Accueil!$Q$27:$R$126,2)=0,"",VLOOKUP(B17,Accueil!$Q$27:$R$126,2))</f>
        <v>Reconnaitre le genre d’un texte</v>
      </c>
    </row>
    <row r="18" spans="1:3" x14ac:dyDescent="0.2">
      <c r="A18" s="137" t="str">
        <f>IF(C18="","",IF(ISERROR(VLOOKUP(B18,'Synthèse classe'!$C$4:$K$57,9,0)),"",VLOOKUP(B18,'Synthèse classe'!$C$4:$K$57,9,0)))</f>
        <v/>
      </c>
      <c r="B18" s="140">
        <v>13</v>
      </c>
      <c r="C18" s="139" t="str">
        <f>IF(VLOOKUP(B18,Accueil!$Q$27:$R$126,2)=0,"",VLOOKUP(B18,Accueil!$Q$27:$R$126,2))</f>
        <v>Relever des informations explicites dans un texte</v>
      </c>
    </row>
    <row r="19" spans="1:3" x14ac:dyDescent="0.2">
      <c r="A19" s="137" t="str">
        <f>IF(C19="","",IF(ISERROR(VLOOKUP(B19,'Synthèse classe'!$C$4:$K$57,9,0)),"",VLOOKUP(B19,'Synthèse classe'!$C$4:$K$57,9,0)))</f>
        <v/>
      </c>
      <c r="B19" s="140">
        <v>14</v>
      </c>
      <c r="C19" s="139" t="str">
        <f>IF(VLOOKUP(B19,Accueil!$Q$27:$R$126,2)=0,"",VLOOKUP(B19,Accueil!$Q$27:$R$126,2))</f>
        <v>Relever des informations explicites dans un texte</v>
      </c>
    </row>
    <row r="20" spans="1:3" x14ac:dyDescent="0.2">
      <c r="A20" s="137" t="str">
        <f>IF(C20="","",IF(ISERROR(VLOOKUP(B20,'Synthèse classe'!$C$4:$K$57,9,0)),"",VLOOKUP(B20,'Synthèse classe'!$C$4:$K$57,9,0)))</f>
        <v/>
      </c>
      <c r="B20" s="140">
        <v>15</v>
      </c>
      <c r="C20" s="139" t="str">
        <f>IF(VLOOKUP(B20,Accueil!$Q$27:$R$126,2)=0,"",VLOOKUP(B20,Accueil!$Q$27:$R$126,2))</f>
        <v xml:space="preserve">Dégager l’essentiel d’un texte </v>
      </c>
    </row>
    <row r="21" spans="1:3" x14ac:dyDescent="0.2">
      <c r="A21" s="137" t="str">
        <f>IF(C21="","",IF(ISERROR(VLOOKUP(B21,'Synthèse classe'!$C$4:$K$57,9,0)),"",VLOOKUP(B21,'Synthèse classe'!$C$4:$K$57,9,0)))</f>
        <v/>
      </c>
      <c r="B21" s="138">
        <v>16</v>
      </c>
      <c r="C21" s="139" t="str">
        <f>IF(VLOOKUP(B21,Accueil!$Q$27:$R$126,2)=0,"",VLOOKUP(B21,Accueil!$Q$27:$R$126,2))</f>
        <v>Relever des informations explicites dans un texte</v>
      </c>
    </row>
    <row r="22" spans="1:3" x14ac:dyDescent="0.2">
      <c r="A22" s="137" t="str">
        <f>IF(C22="","",IF(ISERROR(VLOOKUP(B22,'Synthèse classe'!$C$4:$K$57,9,0)),"",VLOOKUP(B22,'Synthèse classe'!$C$4:$K$57,9,0)))</f>
        <v/>
      </c>
      <c r="B22" s="140">
        <v>17</v>
      </c>
      <c r="C22" s="139" t="str">
        <f>IF(VLOOKUP(B22,Accueil!$Q$27:$R$126,2)=0,"",VLOOKUP(B22,Accueil!$Q$27:$R$126,2))</f>
        <v>Mettre en relation plusieurs indices pour élaborer le sens d’un texte</v>
      </c>
    </row>
    <row r="23" spans="1:3" x14ac:dyDescent="0.2">
      <c r="A23" s="137" t="str">
        <f>IF(C23="","",IF(ISERROR(VLOOKUP(B23,'Synthèse classe'!$C$4:$K$57,9,0)),"",VLOOKUP(B23,'Synthèse classe'!$C$4:$K$57,9,0)))</f>
        <v/>
      </c>
      <c r="B23" s="140">
        <v>18</v>
      </c>
      <c r="C23" s="139" t="str">
        <f>IF(VLOOKUP(B23,Accueil!$Q$27:$R$126,2)=0,"",VLOOKUP(B23,Accueil!$Q$27:$R$126,2))</f>
        <v>Mettre en relation plusieurs indices pour élaborer le sens d’un texte</v>
      </c>
    </row>
    <row r="24" spans="1:3" x14ac:dyDescent="0.2">
      <c r="A24" s="137" t="str">
        <f>IF(C24="","",IF(ISERROR(VLOOKUP(B24,'Synthèse classe'!$C$4:$K$57,9,0)),"",VLOOKUP(B24,'Synthèse classe'!$C$4:$K$57,9,0)))</f>
        <v/>
      </c>
      <c r="B24" s="140">
        <v>19</v>
      </c>
      <c r="C24" s="139" t="str">
        <f>IF(VLOOKUP(B24,Accueil!$Q$27:$R$126,2)=0,"",VLOOKUP(B24,Accueil!$Q$27:$R$126,2))</f>
        <v>Mettre en relation plusieurs indices pour élaborer le sens d’un texte</v>
      </c>
    </row>
    <row r="25" spans="1:3" x14ac:dyDescent="0.2">
      <c r="A25" s="137" t="str">
        <f>IF(C25="","",IF(ISERROR(VLOOKUP(B25,'Synthèse classe'!$C$4:$K$57,9,0)),"",VLOOKUP(B25,'Synthèse classe'!$C$4:$K$57,9,0)))</f>
        <v/>
      </c>
      <c r="B25" s="138">
        <v>21</v>
      </c>
      <c r="C25" s="139" t="str">
        <f>IF(VLOOKUP(B25,Accueil!$Q$27:$R$126,2)=0,"",VLOOKUP(B25,Accueil!$Q$27:$R$126,2))</f>
        <v>Identifier les désignations et les caractérisations d’un personnage</v>
      </c>
    </row>
    <row r="26" spans="1:3" x14ac:dyDescent="0.2">
      <c r="A26" s="137" t="str">
        <f>IF(C26="","",IF(ISERROR(VLOOKUP(B26,'Synthèse classe'!$C$4:$K$57,9,0)),"",VLOOKUP(B26,'Synthèse classe'!$C$4:$K$57,9,0)))</f>
        <v/>
      </c>
      <c r="B26" s="140">
        <v>22</v>
      </c>
      <c r="C26" s="139" t="str">
        <f>IF(VLOOKUP(B26,Accueil!$Q$27:$R$126,2)=0,"",VLOOKUP(B26,Accueil!$Q$27:$R$126,2))</f>
        <v>Emettre des hypothèses de lecture et les justifier</v>
      </c>
    </row>
    <row r="27" spans="1:3" x14ac:dyDescent="0.2">
      <c r="A27" s="137" t="str">
        <f>IF(C27="","",IF(ISERROR(VLOOKUP(B27,'Synthèse classe'!$C$4:$K$57,9,0)),"",VLOOKUP(B27,'Synthèse classe'!$C$4:$K$57,9,0)))</f>
        <v/>
      </c>
      <c r="B27" s="140">
        <v>23</v>
      </c>
      <c r="C27" s="139" t="str">
        <f>IF(VLOOKUP(B27,Accueil!$Q$27:$R$126,2)=0,"",VLOOKUP(B27,Accueil!$Q$27:$R$126,2))</f>
        <v>Identifier les désignations et les caractérisations d’un personnage</v>
      </c>
    </row>
    <row r="28" spans="1:3" x14ac:dyDescent="0.2">
      <c r="A28" s="137" t="str">
        <f>IF(C28="","",IF(ISERROR(VLOOKUP(B28,'Synthèse classe'!$C$4:$K$57,9,0)),"",VLOOKUP(B28,'Synthèse classe'!$C$4:$K$57,9,0)))</f>
        <v/>
      </c>
      <c r="B28" s="140">
        <v>24</v>
      </c>
      <c r="C28" s="139" t="str">
        <f>IF(VLOOKUP(B28,Accueil!$Q$27:$R$126,2)=0,"",VLOOKUP(B28,Accueil!$Q$27:$R$126,2))</f>
        <v>Emettre des hypothèses de lecture et les justifier</v>
      </c>
    </row>
    <row r="29" spans="1:3" x14ac:dyDescent="0.2">
      <c r="A29" s="137" t="str">
        <f>IF(C29="","",IF(ISERROR(VLOOKUP(B29,'Synthèse classe'!$C$4:$K$57,9,0)),"",VLOOKUP(B29,'Synthèse classe'!$C$4:$K$57,9,0)))</f>
        <v/>
      </c>
      <c r="B29" s="138">
        <v>25</v>
      </c>
      <c r="C29" s="139" t="str">
        <f>IF(VLOOKUP(B29,Accueil!$Q$27:$R$126,2)=0,"",VLOOKUP(B29,Accueil!$Q$27:$R$126,2))</f>
        <v>Emettre des hypothèses de lecture et les justifier</v>
      </c>
    </row>
    <row r="30" spans="1:3" x14ac:dyDescent="0.2">
      <c r="A30" s="137" t="str">
        <f>IF(C30="","",IF(ISERROR(VLOOKUP(B30,'Synthèse classe'!$C$4:$K$57,9,0)),"",VLOOKUP(B30,'Synthèse classe'!$C$4:$K$57,9,0)))</f>
        <v/>
      </c>
      <c r="B30" s="140">
        <v>26</v>
      </c>
      <c r="C30" s="139" t="str">
        <f>IF(VLOOKUP(B30,Accueil!$Q$27:$R$126,2)=0,"",VLOOKUP(B30,Accueil!$Q$27:$R$126,2))</f>
        <v>Identifier les désignations et les caractérisations d’un personnage</v>
      </c>
    </row>
    <row r="31" spans="1:3" x14ac:dyDescent="0.2">
      <c r="A31" s="137" t="str">
        <f>IF(C31="","",IF(ISERROR(VLOOKUP(B31,'Synthèse classe'!$C$4:$K$57,9,0)),"",VLOOKUP(B31,'Synthèse classe'!$C$4:$K$57,9,0)))</f>
        <v/>
      </c>
      <c r="B31" s="140">
        <v>28</v>
      </c>
      <c r="C31" s="139" t="str">
        <f>IF(VLOOKUP(B31,Accueil!$Q$27:$R$126,2)=0,"",VLOOKUP(B31,Accueil!$Q$27:$R$126,2))</f>
        <v>Mettre en relation plusieurs indices pour élaborer le sens d’un texte</v>
      </c>
    </row>
    <row r="32" spans="1:3" x14ac:dyDescent="0.2">
      <c r="A32" s="137" t="str">
        <f>IF(C32="","",IF(ISERROR(VLOOKUP(B32,'Synthèse classe'!$C$4:$K$57,9,0)),"",VLOOKUP(B32,'Synthèse classe'!$C$4:$K$57,9,0)))</f>
        <v/>
      </c>
      <c r="B32" s="140">
        <v>29</v>
      </c>
      <c r="C32" s="139" t="str">
        <f>IF(VLOOKUP(B32,Accueil!$Q$27:$R$126,2)=0,"",VLOOKUP(B32,Accueil!$Q$27:$R$126,2))</f>
        <v>Emettre des hypothèses de lecture et les justifier</v>
      </c>
    </row>
    <row r="33" spans="1:3" x14ac:dyDescent="0.2">
      <c r="A33" s="137" t="str">
        <f>IF(C33="","",IF(ISERROR(VLOOKUP(B33,'Synthèse classe'!$C$4:$K$57,9,0)),"",VLOOKUP(B33,'Synthèse classe'!$C$4:$K$57,9,0)))</f>
        <v/>
      </c>
      <c r="B33" s="138">
        <v>30</v>
      </c>
      <c r="C33" s="139" t="str">
        <f>IF(VLOOKUP(B33,Accueil!$Q$27:$R$126,2)=0,"",VLOOKUP(B33,Accueil!$Q$27:$R$126,2))</f>
        <v>Donner son avis sur un texte et le justifier</v>
      </c>
    </row>
    <row r="34" spans="1:3" x14ac:dyDescent="0.2">
      <c r="A34" s="137" t="str">
        <f>IF(C34="","",IF(ISERROR(VLOOKUP(B34,'Synthèse classe'!$C$4:$K$57,9,0)),"",VLOOKUP(B34,'Synthèse classe'!$C$4:$K$57,9,0)))</f>
        <v/>
      </c>
      <c r="B34" s="140">
        <v>31</v>
      </c>
      <c r="C34" s="139" t="str">
        <f>IF(VLOOKUP(B34,Accueil!$Q$27:$R$126,2)=0,"",VLOOKUP(B34,Accueil!$Q$27:$R$126,2))</f>
        <v xml:space="preserve">Dégager l’essentiel d’un texte </v>
      </c>
    </row>
    <row r="35" spans="1:3" x14ac:dyDescent="0.2">
      <c r="A35" s="137" t="str">
        <f>IF(C35="","",IF(ISERROR(VLOOKUP(B35,'Synthèse classe'!$C$4:$K$57,9,0)),"",VLOOKUP(B35,'Synthèse classe'!$C$4:$K$57,9,0)))</f>
        <v/>
      </c>
      <c r="B35" s="140">
        <v>32</v>
      </c>
      <c r="C35" s="139" t="str">
        <f>IF(VLOOKUP(B35,Accueil!$Q$27:$R$126,2)=0,"",VLOOKUP(B35,Accueil!$Q$27:$R$126,2))</f>
        <v>Adopter une graphie lisible et une mise en page pertinente</v>
      </c>
    </row>
    <row r="36" spans="1:3" x14ac:dyDescent="0.2">
      <c r="A36" s="137" t="str">
        <f>IF(C36="","",IF(ISERROR(VLOOKUP(B36,'Synthèse classe'!$C$4:$K$57,9,0)),"",VLOOKUP(B36,'Synthèse classe'!$C$4:$K$57,9,0)))</f>
        <v/>
      </c>
      <c r="B36" s="140">
        <v>33</v>
      </c>
      <c r="C36" s="139" t="str">
        <f>IF(VLOOKUP(B36,Accueil!$Q$27:$R$126,2)=0,"",VLOOKUP(B36,Accueil!$Q$27:$R$126,2))</f>
        <v>Utiliser à bon escient les principales règles grammaticales et orthographiques</v>
      </c>
    </row>
    <row r="37" spans="1:3" x14ac:dyDescent="0.2">
      <c r="A37" s="137" t="str">
        <f>IF(C37="","",IF(ISERROR(VLOOKUP(B37,'Synthèse classe'!$C$4:$K$57,9,0)),"",VLOOKUP(B37,'Synthèse classe'!$C$4:$K$57,9,0)))</f>
        <v/>
      </c>
      <c r="B37" s="138">
        <v>34</v>
      </c>
      <c r="C37" s="139" t="str">
        <f>IF(VLOOKUP(B37,Accueil!$Q$27:$R$126,2)=0,"",VLOOKUP(B37,Accueil!$Q$27:$R$126,2))</f>
        <v>Utiliser à bon escient les principales règles grammaticales et orthographiques</v>
      </c>
    </row>
    <row r="38" spans="1:3" x14ac:dyDescent="0.2">
      <c r="A38" s="137" t="str">
        <f>IF(C38="","",IF(ISERROR(VLOOKUP(B38,'Synthèse classe'!$C$4:$K$57,9,0)),"",VLOOKUP(B38,'Synthèse classe'!$C$4:$K$57,9,0)))</f>
        <v/>
      </c>
      <c r="B38" s="140">
        <v>35</v>
      </c>
      <c r="C38" s="139" t="str">
        <f>IF(VLOOKUP(B38,Accueil!$Q$27:$R$126,2)=0,"",VLOOKUP(B38,Accueil!$Q$27:$R$126,2))</f>
        <v>Utiliser à bon escient les principales règles grammaticales et orthographiques</v>
      </c>
    </row>
    <row r="39" spans="1:3" x14ac:dyDescent="0.2">
      <c r="A39" s="137" t="str">
        <f>IF(C39="","",IF(ISERROR(VLOOKUP(B39,'Synthèse classe'!$C$4:$K$57,9,0)),"",VLOOKUP(B39,'Synthèse classe'!$C$4:$K$57,9,0)))</f>
        <v/>
      </c>
      <c r="B39" s="140">
        <v>36</v>
      </c>
      <c r="C39" s="139" t="str">
        <f>IF(VLOOKUP(B39,Accueil!$Q$27:$R$126,2)=0,"",VLOOKUP(B39,Accueil!$Q$27:$R$126,2))</f>
        <v>Longueur suffisante</v>
      </c>
    </row>
    <row r="40" spans="1:3" x14ac:dyDescent="0.2">
      <c r="A40" s="137" t="str">
        <f>IF(C40="","",IF(ISERROR(VLOOKUP(B40,'Synthèse classe'!$C$4:$K$57,9,0)),"",VLOOKUP(B40,'Synthèse classe'!$C$4:$K$57,9,0)))</f>
        <v/>
      </c>
      <c r="B40" s="140">
        <v>37</v>
      </c>
      <c r="C40" s="139" t="str">
        <f>IF(VLOOKUP(B40,Accueil!$Q$27:$R$126,2)=0,"",VLOOKUP(B40,Accueil!$Q$27:$R$126,2))</f>
        <v>Produire un récit</v>
      </c>
    </row>
    <row r="41" spans="1:3" x14ac:dyDescent="0.2">
      <c r="A41" s="137" t="str">
        <f>IF(C41="","",IF(ISERROR(VLOOKUP(B41,'Synthèse classe'!$C$4:$K$57,9,0)),"",VLOOKUP(B41,'Synthèse classe'!$C$4:$K$57,9,0)))</f>
        <v/>
      </c>
      <c r="B41" s="138">
        <v>38</v>
      </c>
      <c r="C41" s="139" t="str">
        <f>IF(VLOOKUP(B41,Accueil!$Q$27:$R$126,2)=0,"",VLOOKUP(B41,Accueil!$Q$27:$R$126,2))</f>
        <v>Planifier</v>
      </c>
    </row>
    <row r="42" spans="1:3" x14ac:dyDescent="0.2">
      <c r="A42" s="137" t="str">
        <f>IF(C42="","",IF(ISERROR(VLOOKUP(B42,'Synthèse classe'!$C$4:$K$57,9,0)),"",VLOOKUP(B42,'Synthèse classe'!$C$4:$K$57,9,0)))</f>
        <v/>
      </c>
      <c r="B42" s="140">
        <v>39</v>
      </c>
      <c r="C42" s="139" t="str">
        <f>IF(VLOOKUP(B42,Accueil!$Q$27:$R$126,2)=0,"",VLOOKUP(B42,Accueil!$Q$27:$R$126,2))</f>
        <v>Prendre en compte les éléments proposés</v>
      </c>
    </row>
    <row r="43" spans="1:3" x14ac:dyDescent="0.2">
      <c r="A43" s="137" t="str">
        <f>IF(C43="","",IF(ISERROR(VLOOKUP(B43,'Synthèse classe'!$C$4:$K$57,9,0)),"",VLOOKUP(B43,'Synthèse classe'!$C$4:$K$57,9,0)))</f>
        <v/>
      </c>
      <c r="B43" s="140">
        <v>40</v>
      </c>
      <c r="C43" s="139" t="str">
        <f>IF(VLOOKUP(B43,Accueil!$Q$27:$R$126,2)=0,"",VLOOKUP(B43,Accueil!$Q$27:$R$126,2))</f>
        <v>Progression des informations</v>
      </c>
    </row>
    <row r="44" spans="1:3" x14ac:dyDescent="0.2">
      <c r="A44" s="137" t="str">
        <f>IF(C44="","",IF(ISERROR(VLOOKUP(B44,'Synthèse classe'!$C$4:$K$57,9,0)),"",VLOOKUP(B44,'Synthèse classe'!$C$4:$K$57,9,0)))</f>
        <v/>
      </c>
      <c r="B44" s="140">
        <v>41</v>
      </c>
      <c r="C44" s="139" t="str">
        <f>IF(VLOOKUP(B44,Accueil!$Q$27:$R$126,2)=0,"",VLOOKUP(B44,Accueil!$Q$27:$R$126,2))</f>
        <v>Choix et cohérences énonciatifs</v>
      </c>
    </row>
    <row r="45" spans="1:3" x14ac:dyDescent="0.2">
      <c r="A45" s="137" t="str">
        <f>IF(C45="","",IF(ISERROR(VLOOKUP(B45,'Synthèse classe'!$C$4:$K$57,9,0)),"",VLOOKUP(B45,'Synthèse classe'!$C$4:$K$57,9,0)))</f>
        <v/>
      </c>
      <c r="B45" s="138">
        <v>42</v>
      </c>
      <c r="C45" s="139" t="str">
        <f>IF(VLOOKUP(B45,Accueil!$Q$27:$R$126,2)=0,"",VLOOKUP(B45,Accueil!$Q$27:$R$126,2))</f>
        <v>Cohérence dans l’emploi des temps</v>
      </c>
    </row>
    <row r="46" spans="1:3" x14ac:dyDescent="0.2">
      <c r="A46" s="137" t="str">
        <f>IF(C46="","",IF(ISERROR(VLOOKUP(B46,'Synthèse classe'!$C$4:$K$57,9,0)),"",VLOOKUP(B46,'Synthèse classe'!$C$4:$K$57,9,0)))</f>
        <v/>
      </c>
      <c r="B46" s="140">
        <v>43</v>
      </c>
      <c r="C46" s="139" t="str">
        <f>IF(VLOOKUP(B46,Accueil!$Q$27:$R$126,2)=0,"",VLOOKUP(B46,Accueil!$Q$27:$R$126,2))</f>
        <v>Cohérence dans l’emploi des substituts</v>
      </c>
    </row>
    <row r="47" spans="1:3" x14ac:dyDescent="0.2">
      <c r="A47" s="137" t="str">
        <f>IF(C47="","",IF(ISERROR(VLOOKUP(B47,'Synthèse classe'!$C$4:$K$57,9,0)),"",VLOOKUP(B47,'Synthèse classe'!$C$4:$K$57,9,0)))</f>
        <v/>
      </c>
      <c r="B47" s="140">
        <v>44</v>
      </c>
      <c r="C47" s="139" t="str">
        <f>IF(VLOOKUP(B47,Accueil!$Q$27:$R$126,2)=0,"",VLOOKUP(B47,Accueil!$Q$27:$R$126,2))</f>
        <v>Utiliser un lexique pertinent</v>
      </c>
    </row>
    <row r="48" spans="1:3" x14ac:dyDescent="0.2">
      <c r="A48" s="137" t="str">
        <f>IF(C48="","",IF(ISERROR(VLOOKUP(B48,'Synthèse classe'!$C$4:$K$57,9,0)),"",VLOOKUP(B48,'Synthèse classe'!$C$4:$K$57,9,0)))</f>
        <v/>
      </c>
      <c r="B48" s="140">
        <v>45</v>
      </c>
      <c r="C48" s="139" t="str">
        <f>IF(VLOOKUP(B48,Accueil!$Q$27:$R$126,2)=0,"",VLOOKUP(B48,Accueil!$Q$27:$R$126,2))</f>
        <v>Adopter une graphie lisible et une mise en page pertinente</v>
      </c>
    </row>
    <row r="49" spans="1:3" x14ac:dyDescent="0.2">
      <c r="A49" s="137" t="str">
        <f>IF(C49="","",IF(ISERROR(VLOOKUP(B49,'Synthèse classe'!$C$4:$K$57,9,0)),"",VLOOKUP(B49,'Synthèse classe'!$C$4:$K$57,9,0)))</f>
        <v/>
      </c>
      <c r="B49" s="138">
        <v>46</v>
      </c>
      <c r="C49" s="139" t="str">
        <f>IF(VLOOKUP(B49,Accueil!$Q$27:$R$126,2)=0,"",VLOOKUP(B49,Accueil!$Q$27:$R$126,2))</f>
        <v>Adopter une graphie lisible et une mise en page pertinente</v>
      </c>
    </row>
    <row r="50" spans="1:3" x14ac:dyDescent="0.2">
      <c r="A50" s="137" t="str">
        <f>IF(C50="","",IF(ISERROR(VLOOKUP(B50,'Synthèse classe'!$C$4:$K$57,9,0)),"",VLOOKUP(B50,'Synthèse classe'!$C$4:$K$57,9,0)))</f>
        <v/>
      </c>
      <c r="B50" s="140">
        <v>47</v>
      </c>
      <c r="C50" s="139" t="str">
        <f>IF(VLOOKUP(B50,Accueil!$Q$27:$R$126,2)=0,"",VLOOKUP(B50,Accueil!$Q$27:$R$126,2))</f>
        <v>Utiliser à bon escient les principales règles grammaticales et orthographiques</v>
      </c>
    </row>
    <row r="51" spans="1:3" x14ac:dyDescent="0.2">
      <c r="A51" s="137" t="str">
        <f>IF(C51="","",IF(ISERROR(VLOOKUP(B51,'Synthèse classe'!$C$4:$K$57,9,0)),"",VLOOKUP(B51,'Synthèse classe'!$C$4:$K$57,9,0)))</f>
        <v/>
      </c>
      <c r="B51" s="140">
        <v>48</v>
      </c>
      <c r="C51" s="139" t="str">
        <f>IF(VLOOKUP(B51,Accueil!$Q$27:$R$126,2)=0,"",VLOOKUP(B51,Accueil!$Q$27:$R$126,2))</f>
        <v>Utiliser à bon escient les principales règles grammaticales et orthographiques</v>
      </c>
    </row>
    <row r="52" spans="1:3" x14ac:dyDescent="0.2">
      <c r="A52" s="137" t="str">
        <f>IF(C52="","",IF(ISERROR(VLOOKUP(B52,'Synthèse classe'!$C$4:$K$57,9,0)),"",VLOOKUP(B52,'Synthèse classe'!$C$4:$K$57,9,0)))</f>
        <v/>
      </c>
      <c r="B52" s="140">
        <v>49</v>
      </c>
      <c r="C52" s="139" t="str">
        <f>IF(VLOOKUP(B52,Accueil!$Q$27:$R$126,2)=0,"",VLOOKUP(B52,Accueil!$Q$27:$R$126,2))</f>
        <v>Utiliser à bon escient les principales règles grammaticales et orthographiques</v>
      </c>
    </row>
    <row r="53" spans="1:3" x14ac:dyDescent="0.2">
      <c r="A53" s="137" t="str">
        <f>IF(C53="","",IF(ISERROR(VLOOKUP(B53,'Synthèse classe'!$C$4:$K$57,9,0)),"",VLOOKUP(B53,'Synthèse classe'!$C$4:$K$57,9,0)))</f>
        <v/>
      </c>
      <c r="B53" s="138">
        <v>50</v>
      </c>
      <c r="C53" s="139" t="str">
        <f>IF(VLOOKUP(B53,Accueil!$Q$27:$R$126,2)=0,"",VLOOKUP(B53,Accueil!$Q$27:$R$126,2))</f>
        <v>Réviser : Préciser pour son lecteur ses intentions et sa pensée</v>
      </c>
    </row>
    <row r="54" spans="1:3" x14ac:dyDescent="0.2">
      <c r="A54" s="137" t="str">
        <f>IF(C54="","",IF(ISERROR(VLOOKUP(B54,'Synthèse classe'!$C$4:$K$57,9,0)),"",VLOOKUP(B54,'Synthèse classe'!$C$4:$K$57,9,0)))</f>
        <v/>
      </c>
      <c r="B54" s="140">
        <v>51</v>
      </c>
      <c r="C54" s="139" t="str">
        <f>IF(VLOOKUP(B54,Accueil!$Q$27:$R$126,2)=0,"",VLOOKUP(B54,Accueil!$Q$27:$R$126,2))</f>
        <v>Réviser : Préciser pour son lecteur ses intentions et sa pensée</v>
      </c>
    </row>
    <row r="55" spans="1:3" x14ac:dyDescent="0.2">
      <c r="A55" s="137" t="str">
        <f>IF(C55="","",IF(ISERROR(VLOOKUP(B55,'Synthèse classe'!$C$4:$K$57,9,0)),"",VLOOKUP(B55,'Synthèse classe'!$C$4:$K$57,9,0)))</f>
        <v/>
      </c>
      <c r="B55" s="140">
        <v>52</v>
      </c>
      <c r="C55" s="139" t="str">
        <f>IF(VLOOKUP(B55,Accueil!$Q$27:$R$126,2)=0,"",VLOOKUP(B55,Accueil!$Q$27:$R$126,2))</f>
        <v>Réviser : Préciser pour son lecteur ses intentions et sa pensée</v>
      </c>
    </row>
    <row r="56" spans="1:3" x14ac:dyDescent="0.2">
      <c r="A56" s="137" t="str">
        <f>IF(C56="","",IF(ISERROR(VLOOKUP(B56,'Synthèse classe'!$C$4:$K$57,9,0)),"",VLOOKUP(B56,'Synthèse classe'!$C$4:$K$57,9,0)))</f>
        <v/>
      </c>
      <c r="B56" s="140">
        <v>53</v>
      </c>
      <c r="C56" s="139" t="str">
        <f>IF(VLOOKUP(B56,Accueil!$Q$27:$R$126,2)=0,"",VLOOKUP(B56,Accueil!$Q$27:$R$126,2))</f>
        <v>Corriger son texte</v>
      </c>
    </row>
    <row r="57" spans="1:3" x14ac:dyDescent="0.2">
      <c r="A57" s="137" t="str">
        <f>IF(C57="","",IF(ISERROR(VLOOKUP(B57,'Synthèse classe'!$C$4:$K$57,9,0)),"",VLOOKUP(B57,'Synthèse classe'!$C$4:$K$57,9,0)))</f>
        <v/>
      </c>
      <c r="B57" s="138">
        <v>54</v>
      </c>
      <c r="C57" s="139" t="str">
        <f>IF(VLOOKUP(B57,Accueil!$Q$27:$R$126,2)=0,"",VLOOKUP(B57,Accueil!$Q$27:$R$126,2))</f>
        <v>Corriger son texte</v>
      </c>
    </row>
    <row r="58" spans="1:3" x14ac:dyDescent="0.2">
      <c r="A58" s="137" t="str">
        <f>IF(C58="","",IF(ISERROR(VLOOKUP(B58,'Synthèse classe'!$C$4:$K$57,9,0)),"",VLOOKUP(B58,'Synthèse classe'!$C$4:$K$57,9,0)))</f>
        <v/>
      </c>
      <c r="B58" s="140">
        <v>55</v>
      </c>
      <c r="C58" s="139" t="str">
        <f>IF(VLOOKUP(B58,Accueil!$Q$27:$R$126,2)=0,"",VLOOKUP(B58,Accueil!$Q$27:$R$126,2))</f>
        <v/>
      </c>
    </row>
    <row r="59" spans="1:3" x14ac:dyDescent="0.2">
      <c r="A59" s="137" t="str">
        <f>IF(C59="","",IF(ISERROR(VLOOKUP(B59,'Synthèse classe'!$C$4:$K$57,9,0)),"",VLOOKUP(B59,'Synthèse classe'!$C$4:$K$57,9,0)))</f>
        <v/>
      </c>
      <c r="B59" s="140">
        <v>56</v>
      </c>
      <c r="C59" s="139" t="str">
        <f>IF(VLOOKUP(B59,Accueil!$Q$27:$R$126,2)=0,"",VLOOKUP(B59,Accueil!$Q$27:$R$126,2))</f>
        <v/>
      </c>
    </row>
    <row r="60" spans="1:3" x14ac:dyDescent="0.2">
      <c r="A60" s="137" t="str">
        <f>IF(C60="","",IF(ISERROR(VLOOKUP(B60,'Synthèse classe'!$C$4:$K$57,9,0)),"",VLOOKUP(B60,'Synthèse classe'!$C$4:$K$57,9,0)))</f>
        <v/>
      </c>
      <c r="B60" s="140">
        <v>57</v>
      </c>
      <c r="C60" s="139" t="str">
        <f>IF(VLOOKUP(B60,Accueil!$Q$27:$R$126,2)=0,"",VLOOKUP(B60,Accueil!$Q$27:$R$126,2))</f>
        <v/>
      </c>
    </row>
    <row r="61" spans="1:3" x14ac:dyDescent="0.2">
      <c r="A61" s="137" t="str">
        <f>IF(C61="","",IF(ISERROR(VLOOKUP(B61,'Synthèse classe'!$C$4:$K$57,9,0)),"",VLOOKUP(B61,'Synthèse classe'!$C$4:$K$57,9,0)))</f>
        <v/>
      </c>
      <c r="B61" s="138">
        <v>58</v>
      </c>
      <c r="C61" s="139" t="str">
        <f>IF(VLOOKUP(B61,Accueil!$Q$27:$R$126,2)=0,"",VLOOKUP(B61,Accueil!$Q$27:$R$126,2))</f>
        <v/>
      </c>
    </row>
    <row r="62" spans="1:3" x14ac:dyDescent="0.2">
      <c r="A62" s="137" t="str">
        <f>IF(C62="","",IF(ISERROR(VLOOKUP(B62,'Synthèse classe'!$C$4:$K$57,9,0)),"",VLOOKUP(B62,'Synthèse classe'!$C$4:$K$57,9,0)))</f>
        <v/>
      </c>
      <c r="B62" s="140">
        <v>59</v>
      </c>
      <c r="C62" s="139" t="str">
        <f>IF(VLOOKUP(B62,Accueil!$Q$27:$R$126,2)=0,"",VLOOKUP(B62,Accueil!$Q$27:$R$126,2))</f>
        <v/>
      </c>
    </row>
    <row r="63" spans="1:3" x14ac:dyDescent="0.2">
      <c r="A63" s="137" t="str">
        <f>IF(C63="","",IF(ISERROR(VLOOKUP(B63,'Synthèse classe'!$C$4:$K$57,9,0)),"",VLOOKUP(B63,'Synthèse classe'!$C$4:$K$57,9,0)))</f>
        <v/>
      </c>
      <c r="B63" s="140">
        <v>60</v>
      </c>
      <c r="C63" s="139" t="str">
        <f>IF(VLOOKUP(B63,Accueil!$Q$27:$R$126,2)=0,"",VLOOKUP(B63,Accueil!$Q$27:$R$126,2))</f>
        <v/>
      </c>
    </row>
    <row r="64" spans="1:3" x14ac:dyDescent="0.2">
      <c r="A64" s="137" t="str">
        <f>IF(C64="","",IF(ISERROR(VLOOKUP(B64,'Synthèse classe'!$C$4:$K$57,9,0)),"",VLOOKUP(B64,'Synthèse classe'!$C$4:$K$57,9,0)))</f>
        <v/>
      </c>
      <c r="B64" s="140">
        <v>61</v>
      </c>
      <c r="C64" s="139" t="str">
        <f>IF(VLOOKUP(B64,Accueil!$Q$27:$R$126,2)=0,"",VLOOKUP(B64,Accueil!$Q$27:$R$126,2))</f>
        <v/>
      </c>
    </row>
    <row r="65" spans="1:3" x14ac:dyDescent="0.2">
      <c r="A65" s="137" t="str">
        <f>IF(C65="","",IF(ISERROR(VLOOKUP(B65,'Synthèse classe'!$C$4:$K$57,9,0)),"",VLOOKUP(B65,'Synthèse classe'!$C$4:$K$57,9,0)))</f>
        <v/>
      </c>
      <c r="B65" s="138">
        <v>62</v>
      </c>
      <c r="C65" s="139" t="str">
        <f>IF(VLOOKUP(B65,Accueil!$Q$27:$R$126,2)=0,"",VLOOKUP(B65,Accueil!$Q$27:$R$126,2))</f>
        <v/>
      </c>
    </row>
    <row r="66" spans="1:3" x14ac:dyDescent="0.2">
      <c r="A66" s="137" t="str">
        <f>IF(C66="","",IF(ISERROR(VLOOKUP(B66,'Synthèse classe'!$C$4:$K$57,9,0)),"",VLOOKUP(B66,'Synthèse classe'!$C$4:$K$57,9,0)))</f>
        <v/>
      </c>
      <c r="B66" s="140">
        <v>63</v>
      </c>
      <c r="C66" s="139" t="str">
        <f>IF(VLOOKUP(B66,Accueil!$Q$27:$R$126,2)=0,"",VLOOKUP(B66,Accueil!$Q$27:$R$126,2))</f>
        <v/>
      </c>
    </row>
    <row r="67" spans="1:3" x14ac:dyDescent="0.2">
      <c r="A67" s="137" t="str">
        <f>IF(C67="","",IF(ISERROR(VLOOKUP(B67,'Synthèse classe'!$C$4:$K$57,9,0)),"",VLOOKUP(B67,'Synthèse classe'!$C$4:$K$57,9,0)))</f>
        <v/>
      </c>
      <c r="B67" s="140">
        <v>64</v>
      </c>
      <c r="C67" s="139" t="str">
        <f>IF(VLOOKUP(B67,Accueil!$Q$27:$R$126,2)=0,"",VLOOKUP(B67,Accueil!$Q$27:$R$126,2))</f>
        <v/>
      </c>
    </row>
    <row r="68" spans="1:3" x14ac:dyDescent="0.2">
      <c r="A68" s="137" t="str">
        <f>IF(C68="","",IF(ISERROR(VLOOKUP(B68,'Synthèse classe'!$C$4:$K$57,9,0)),"",VLOOKUP(B68,'Synthèse classe'!$C$4:$K$57,9,0)))</f>
        <v/>
      </c>
      <c r="B68" s="140">
        <v>65</v>
      </c>
      <c r="C68" s="139" t="str">
        <f>IF(VLOOKUP(B68,Accueil!$Q$27:$R$126,2)=0,"",VLOOKUP(B68,Accueil!$Q$27:$R$126,2))</f>
        <v/>
      </c>
    </row>
    <row r="69" spans="1:3" x14ac:dyDescent="0.2">
      <c r="A69" s="137" t="str">
        <f>IF(C69="","",IF(ISERROR(VLOOKUP(B69,'Synthèse classe'!$C$4:$K$57,9,0)),"",VLOOKUP(B69,'Synthèse classe'!$C$4:$K$57,9,0)))</f>
        <v/>
      </c>
      <c r="B69" s="138">
        <v>66</v>
      </c>
      <c r="C69" s="139" t="str">
        <f>IF(VLOOKUP(B69,Accueil!$Q$27:$R$126,2)=0,"",VLOOKUP(B69,Accueil!$Q$27:$R$126,2))</f>
        <v/>
      </c>
    </row>
    <row r="70" spans="1:3" x14ac:dyDescent="0.2">
      <c r="A70" s="137" t="str">
        <f>IF(C70="","",IF(ISERROR(VLOOKUP(B70,'Synthèse classe'!$C$4:$K$57,9,0)),"",VLOOKUP(B70,'Synthèse classe'!$C$4:$K$57,9,0)))</f>
        <v/>
      </c>
      <c r="B70" s="140">
        <v>67</v>
      </c>
      <c r="C70" s="139" t="str">
        <f>IF(VLOOKUP(B70,Accueil!$Q$27:$R$126,2)=0,"",VLOOKUP(B70,Accueil!$Q$27:$R$126,2))</f>
        <v/>
      </c>
    </row>
    <row r="71" spans="1:3" x14ac:dyDescent="0.2">
      <c r="A71" s="137" t="str">
        <f>IF(C71="","",IF(ISERROR(VLOOKUP(B71,'Synthèse classe'!$C$4:$K$57,9,0)),"",VLOOKUP(B71,'Synthèse classe'!$C$4:$K$57,9,0)))</f>
        <v/>
      </c>
      <c r="B71" s="140">
        <v>68</v>
      </c>
      <c r="C71" s="139" t="str">
        <f>IF(VLOOKUP(B71,Accueil!$Q$27:$R$126,2)=0,"",VLOOKUP(B71,Accueil!$Q$27:$R$126,2))</f>
        <v/>
      </c>
    </row>
    <row r="72" spans="1:3" x14ac:dyDescent="0.2">
      <c r="A72" s="137" t="str">
        <f>IF(C72="","",IF(ISERROR(VLOOKUP(B72,'Synthèse classe'!$C$4:$K$57,9,0)),"",VLOOKUP(B72,'Synthèse classe'!$C$4:$K$57,9,0)))</f>
        <v/>
      </c>
      <c r="B72" s="140">
        <v>69</v>
      </c>
      <c r="C72" s="139" t="str">
        <f>IF(VLOOKUP(B72,Accueil!$Q$27:$R$126,2)=0,"",VLOOKUP(B72,Accueil!$Q$27:$R$126,2))</f>
        <v/>
      </c>
    </row>
    <row r="73" spans="1:3" x14ac:dyDescent="0.2">
      <c r="A73" s="137" t="str">
        <f>IF(C73="","",IF(ISERROR(VLOOKUP(B73,'Synthèse classe'!$C$4:$K$57,9,0)),"",VLOOKUP(B73,'Synthèse classe'!$C$4:$K$57,9,0)))</f>
        <v/>
      </c>
      <c r="B73" s="138">
        <v>70</v>
      </c>
      <c r="C73" s="139" t="str">
        <f>IF(VLOOKUP(B73,Accueil!$Q$27:$R$126,2)=0,"",VLOOKUP(B73,Accueil!$Q$27:$R$126,2))</f>
        <v/>
      </c>
    </row>
    <row r="74" spans="1:3" x14ac:dyDescent="0.2">
      <c r="A74" s="137" t="str">
        <f>IF(C74="","",IF(ISERROR(VLOOKUP(B74,'Synthèse classe'!$C$4:$K$57,9,0)),"",VLOOKUP(B74,'Synthèse classe'!$C$4:$K$57,9,0)))</f>
        <v/>
      </c>
      <c r="B74" s="140">
        <v>71</v>
      </c>
      <c r="C74" s="139" t="str">
        <f>IF(VLOOKUP(B74,Accueil!$Q$27:$R$126,2)=0,"",VLOOKUP(B74,Accueil!$Q$27:$R$126,2))</f>
        <v/>
      </c>
    </row>
    <row r="75" spans="1:3" x14ac:dyDescent="0.2">
      <c r="A75" s="137" t="str">
        <f>IF(C75="","",IF(ISERROR(VLOOKUP(B75,'Synthèse classe'!$C$4:$K$57,9,0)),"",VLOOKUP(B75,'Synthèse classe'!$C$4:$K$57,9,0)))</f>
        <v/>
      </c>
      <c r="B75" s="140">
        <v>72</v>
      </c>
      <c r="C75" s="139" t="str">
        <f>IF(VLOOKUP(B75,Accueil!$Q$27:$R$126,2)=0,"",VLOOKUP(B75,Accueil!$Q$27:$R$126,2))</f>
        <v/>
      </c>
    </row>
    <row r="76" spans="1:3" x14ac:dyDescent="0.2">
      <c r="A76" s="137" t="str">
        <f>IF(C76="","",IF(ISERROR(VLOOKUP(B76,'Synthèse classe'!$C$4:$K$57,9,0)),"",VLOOKUP(B76,'Synthèse classe'!$C$4:$K$57,9,0)))</f>
        <v/>
      </c>
      <c r="B76" s="140">
        <v>73</v>
      </c>
      <c r="C76" s="139" t="str">
        <f>IF(VLOOKUP(B76,Accueil!$Q$27:$R$126,2)=0,"",VLOOKUP(B76,Accueil!$Q$27:$R$126,2))</f>
        <v/>
      </c>
    </row>
    <row r="77" spans="1:3" x14ac:dyDescent="0.2">
      <c r="A77" s="137" t="str">
        <f>IF(C77="","",IF(ISERROR(VLOOKUP(B77,'Synthèse classe'!$C$4:$K$57,9,0)),"",VLOOKUP(B77,'Synthèse classe'!$C$4:$K$57,9,0)))</f>
        <v/>
      </c>
      <c r="B77" s="138">
        <v>74</v>
      </c>
      <c r="C77" s="139" t="str">
        <f>IF(VLOOKUP(B77,Accueil!$Q$27:$R$126,2)=0,"",VLOOKUP(B77,Accueil!$Q$27:$R$126,2))</f>
        <v/>
      </c>
    </row>
    <row r="78" spans="1:3" x14ac:dyDescent="0.2">
      <c r="A78" s="137" t="str">
        <f>IF(C78="","",IF(ISERROR(VLOOKUP(B78,'Synthèse classe'!$C$4:$K$57,9,0)),"",VLOOKUP(B78,'Synthèse classe'!$C$4:$K$57,9,0)))</f>
        <v/>
      </c>
      <c r="B78" s="140">
        <v>75</v>
      </c>
      <c r="C78" s="139" t="str">
        <f>IF(VLOOKUP(B78,Accueil!$Q$27:$R$126,2)=0,"",VLOOKUP(B78,Accueil!$Q$27:$R$126,2))</f>
        <v/>
      </c>
    </row>
    <row r="79" spans="1:3" x14ac:dyDescent="0.2">
      <c r="A79" s="137" t="str">
        <f>IF(C79="","",IF(ISERROR(VLOOKUP(B79,'Synthèse classe'!$C$4:$K$57,9,0)),"",VLOOKUP(B79,'Synthèse classe'!$C$4:$K$57,9,0)))</f>
        <v/>
      </c>
      <c r="B79" s="140">
        <v>76</v>
      </c>
      <c r="C79" s="139" t="str">
        <f>IF(VLOOKUP(B79,Accueil!$Q$27:$R$126,2)=0,"",VLOOKUP(B79,Accueil!$Q$27:$R$126,2))</f>
        <v/>
      </c>
    </row>
    <row r="80" spans="1:3" x14ac:dyDescent="0.2">
      <c r="A80" s="137" t="str">
        <f>IF(C80="","",IF(ISERROR(VLOOKUP(B80,'Synthèse classe'!$C$4:$K$57,9,0)),"",VLOOKUP(B80,'Synthèse classe'!$C$4:$K$57,9,0)))</f>
        <v/>
      </c>
      <c r="B80" s="140">
        <v>77</v>
      </c>
      <c r="C80" s="139" t="str">
        <f>IF(VLOOKUP(B80,Accueil!$Q$27:$R$126,2)=0,"",VLOOKUP(B80,Accueil!$Q$27:$R$126,2))</f>
        <v/>
      </c>
    </row>
    <row r="81" spans="1:3" x14ac:dyDescent="0.2">
      <c r="A81" s="137" t="str">
        <f>IF(C81="","",IF(ISERROR(VLOOKUP(B81,'Synthèse classe'!$C$4:$K$57,9,0)),"",VLOOKUP(B81,'Synthèse classe'!$C$4:$K$57,9,0)))</f>
        <v/>
      </c>
      <c r="B81" s="138">
        <v>78</v>
      </c>
      <c r="C81" s="139" t="str">
        <f>IF(VLOOKUP(B81,Accueil!$Q$27:$R$126,2)=0,"",VLOOKUP(B81,Accueil!$Q$27:$R$126,2))</f>
        <v/>
      </c>
    </row>
    <row r="82" spans="1:3" x14ac:dyDescent="0.2">
      <c r="A82" s="137" t="str">
        <f>IF(C82="","",IF(ISERROR(VLOOKUP(B82,'Synthèse classe'!$C$4:$K$57,9,0)),"",VLOOKUP(B82,'Synthèse classe'!$C$4:$K$57,9,0)))</f>
        <v/>
      </c>
      <c r="B82" s="140">
        <v>79</v>
      </c>
      <c r="C82" s="139" t="str">
        <f>IF(VLOOKUP(B82,Accueil!$Q$27:$R$126,2)=0,"",VLOOKUP(B82,Accueil!$Q$27:$R$126,2))</f>
        <v/>
      </c>
    </row>
    <row r="83" spans="1:3" x14ac:dyDescent="0.2">
      <c r="A83" s="137" t="str">
        <f>IF(C83="","",IF(ISERROR(VLOOKUP(B83,'Synthèse classe'!$C$4:$K$57,9,0)),"",VLOOKUP(B83,'Synthèse classe'!$C$4:$K$57,9,0)))</f>
        <v/>
      </c>
      <c r="B83" s="140">
        <v>80</v>
      </c>
      <c r="C83" s="139" t="str">
        <f>IF(VLOOKUP(B83,Accueil!$Q$27:$R$126,2)=0,"",VLOOKUP(B83,Accueil!$Q$27:$R$126,2))</f>
        <v/>
      </c>
    </row>
    <row r="84" spans="1:3" x14ac:dyDescent="0.2">
      <c r="A84" s="137" t="str">
        <f>IF(C84="","",IF(ISERROR(VLOOKUP(B84,'Synthèse classe'!$C$4:$K$57,9,0)),"",VLOOKUP(B84,'Synthèse classe'!$C$4:$K$57,9,0)))</f>
        <v/>
      </c>
      <c r="B84" s="140">
        <v>81</v>
      </c>
      <c r="C84" s="139" t="str">
        <f>IF(VLOOKUP(B84,Accueil!$Q$27:$R$126,2)=0,"",VLOOKUP(B84,Accueil!$Q$27:$R$126,2))</f>
        <v/>
      </c>
    </row>
    <row r="85" spans="1:3" x14ac:dyDescent="0.2">
      <c r="A85" s="137" t="str">
        <f>IF(C85="","",IF(ISERROR(VLOOKUP(B85,'Synthèse classe'!$C$4:$K$57,9,0)),"",VLOOKUP(B85,'Synthèse classe'!$C$4:$K$57,9,0)))</f>
        <v/>
      </c>
      <c r="B85" s="138">
        <v>82</v>
      </c>
      <c r="C85" s="139" t="str">
        <f>IF(VLOOKUP(B85,Accueil!$Q$27:$R$126,2)=0,"",VLOOKUP(B85,Accueil!$Q$27:$R$126,2))</f>
        <v/>
      </c>
    </row>
    <row r="86" spans="1:3" x14ac:dyDescent="0.2">
      <c r="A86" s="137" t="str">
        <f>IF(C86="","",IF(ISERROR(VLOOKUP(B86,'Synthèse classe'!$C$4:$K$57,9,0)),"",VLOOKUP(B86,'Synthèse classe'!$C$4:$K$57,9,0)))</f>
        <v/>
      </c>
      <c r="B86" s="140">
        <v>83</v>
      </c>
      <c r="C86" s="139" t="str">
        <f>IF(VLOOKUP(B86,Accueil!$Q$27:$R$126,2)=0,"",VLOOKUP(B86,Accueil!$Q$27:$R$126,2))</f>
        <v/>
      </c>
    </row>
    <row r="87" spans="1:3" x14ac:dyDescent="0.2">
      <c r="A87" s="137" t="str">
        <f>IF(C87="","",IF(ISERROR(VLOOKUP(B87,'Synthèse classe'!$C$4:$K$57,9,0)),"",VLOOKUP(B87,'Synthèse classe'!$C$4:$K$57,9,0)))</f>
        <v/>
      </c>
      <c r="B87" s="140">
        <v>84</v>
      </c>
      <c r="C87" s="139" t="str">
        <f>IF(VLOOKUP(B87,Accueil!$Q$27:$R$126,2)=0,"",VLOOKUP(B87,Accueil!$Q$27:$R$126,2))</f>
        <v/>
      </c>
    </row>
    <row r="88" spans="1:3" x14ac:dyDescent="0.2">
      <c r="A88" s="137" t="str">
        <f>IF(C88="","",IF(ISERROR(VLOOKUP(B88,'Synthèse classe'!$C$4:$K$57,9,0)),"",VLOOKUP(B88,'Synthèse classe'!$C$4:$K$57,9,0)))</f>
        <v/>
      </c>
      <c r="B88" s="140">
        <v>85</v>
      </c>
      <c r="C88" s="139" t="str">
        <f>IF(VLOOKUP(B88,Accueil!$Q$27:$R$126,2)=0,"",VLOOKUP(B88,Accueil!$Q$27:$R$126,2))</f>
        <v/>
      </c>
    </row>
    <row r="89" spans="1:3" x14ac:dyDescent="0.2">
      <c r="A89" s="137" t="str">
        <f>IF(C89="","",IF(ISERROR(VLOOKUP(B89,'Synthèse classe'!$C$4:$K$57,9,0)),"",VLOOKUP(B89,'Synthèse classe'!$C$4:$K$57,9,0)))</f>
        <v/>
      </c>
      <c r="B89" s="138">
        <v>86</v>
      </c>
      <c r="C89" s="139" t="str">
        <f>IF(VLOOKUP(B89,Accueil!$Q$27:$R$126,2)=0,"",VLOOKUP(B89,Accueil!$Q$27:$R$126,2))</f>
        <v/>
      </c>
    </row>
    <row r="90" spans="1:3" x14ac:dyDescent="0.2">
      <c r="A90" s="137" t="str">
        <f>IF(C90="","",IF(ISERROR(VLOOKUP(B90,'Synthèse classe'!$C$4:$K$57,9,0)),"",VLOOKUP(B90,'Synthèse classe'!$C$4:$K$57,9,0)))</f>
        <v/>
      </c>
      <c r="B90" s="140">
        <v>87</v>
      </c>
      <c r="C90" s="139" t="str">
        <f>IF(VLOOKUP(B90,Accueil!$Q$27:$R$126,2)=0,"",VLOOKUP(B90,Accueil!$Q$27:$R$126,2))</f>
        <v/>
      </c>
    </row>
    <row r="91" spans="1:3" x14ac:dyDescent="0.2">
      <c r="A91" s="137" t="str">
        <f>IF(C91="","",IF(ISERROR(VLOOKUP(B91,'Synthèse classe'!$C$4:$K$57,9,0)),"",VLOOKUP(B91,'Synthèse classe'!$C$4:$K$57,9,0)))</f>
        <v/>
      </c>
      <c r="B91" s="140">
        <v>88</v>
      </c>
      <c r="C91" s="139" t="str">
        <f>IF(VLOOKUP(B91,Accueil!$Q$27:$R$126,2)=0,"",VLOOKUP(B91,Accueil!$Q$27:$R$126,2))</f>
        <v/>
      </c>
    </row>
    <row r="92" spans="1:3" x14ac:dyDescent="0.2">
      <c r="A92" s="137" t="str">
        <f>IF(C92="","",IF(ISERROR(VLOOKUP(B92,'Synthèse classe'!$C$4:$K$57,9,0)),"",VLOOKUP(B92,'Synthèse classe'!$C$4:$K$57,9,0)))</f>
        <v/>
      </c>
      <c r="B92" s="140">
        <v>89</v>
      </c>
      <c r="C92" s="139" t="str">
        <f>IF(VLOOKUP(B92,Accueil!$Q$27:$R$126,2)=0,"",VLOOKUP(B92,Accueil!$Q$27:$R$126,2))</f>
        <v/>
      </c>
    </row>
    <row r="93" spans="1:3" x14ac:dyDescent="0.2">
      <c r="A93" s="137" t="str">
        <f>IF(C93="","",IF(ISERROR(VLOOKUP(B93,'Synthèse classe'!$C$4:$K$57,9,0)),"",VLOOKUP(B93,'Synthèse classe'!$C$4:$K$57,9,0)))</f>
        <v/>
      </c>
      <c r="B93" s="138">
        <v>90</v>
      </c>
      <c r="C93" s="139" t="str">
        <f>IF(VLOOKUP(B93,Accueil!$Q$27:$R$126,2)=0,"",VLOOKUP(B93,Accueil!$Q$27:$R$126,2))</f>
        <v/>
      </c>
    </row>
    <row r="94" spans="1:3" x14ac:dyDescent="0.2">
      <c r="A94" s="137" t="str">
        <f>IF(C94="","",IF(ISERROR(VLOOKUP(B94,'Synthèse classe'!$C$4:$K$57,9,0)),"",VLOOKUP(B94,'Synthèse classe'!$C$4:$K$57,9,0)))</f>
        <v/>
      </c>
      <c r="B94" s="140">
        <v>91</v>
      </c>
      <c r="C94" s="139" t="str">
        <f>IF(VLOOKUP(B94,Accueil!$Q$27:$R$126,2)=0,"",VLOOKUP(B94,Accueil!$Q$27:$R$126,2))</f>
        <v/>
      </c>
    </row>
    <row r="95" spans="1:3" x14ac:dyDescent="0.2">
      <c r="A95" s="137" t="str">
        <f>IF(C95="","",IF(ISERROR(VLOOKUP(B95,'Synthèse classe'!$C$4:$K$57,9,0)),"",VLOOKUP(B95,'Synthèse classe'!$C$4:$K$57,9,0)))</f>
        <v/>
      </c>
      <c r="B95" s="140">
        <v>92</v>
      </c>
      <c r="C95" s="139" t="str">
        <f>IF(VLOOKUP(B95,Accueil!$Q$27:$R$126,2)=0,"",VLOOKUP(B95,Accueil!$Q$27:$R$126,2))</f>
        <v/>
      </c>
    </row>
    <row r="96" spans="1:3" x14ac:dyDescent="0.2">
      <c r="A96" s="137" t="str">
        <f>IF(C96="","",IF(ISERROR(VLOOKUP(B96,'Synthèse classe'!$C$4:$K$57,9,0)),"",VLOOKUP(B96,'Synthèse classe'!$C$4:$K$57,9,0)))</f>
        <v/>
      </c>
      <c r="B96" s="140">
        <v>93</v>
      </c>
      <c r="C96" s="139" t="str">
        <f>IF(VLOOKUP(B96,Accueil!$Q$27:$R$126,2)=0,"",VLOOKUP(B96,Accueil!$Q$27:$R$126,2))</f>
        <v/>
      </c>
    </row>
    <row r="97" spans="1:3" x14ac:dyDescent="0.2">
      <c r="A97" s="137" t="str">
        <f>IF(C97="","",IF(ISERROR(VLOOKUP(B97,'Synthèse classe'!$C$4:$K$57,9,0)),"",VLOOKUP(B97,'Synthèse classe'!$C$4:$K$57,9,0)))</f>
        <v/>
      </c>
      <c r="B97" s="138">
        <v>94</v>
      </c>
      <c r="C97" s="139" t="str">
        <f>IF(VLOOKUP(B97,Accueil!$Q$27:$R$126,2)=0,"",VLOOKUP(B97,Accueil!$Q$27:$R$126,2))</f>
        <v/>
      </c>
    </row>
    <row r="98" spans="1:3" x14ac:dyDescent="0.2">
      <c r="A98" s="137" t="str">
        <f>IF(C98="","",IF(ISERROR(VLOOKUP(B98,'Synthèse classe'!$C$4:$K$57,9,0)),"",VLOOKUP(B98,'Synthèse classe'!$C$4:$K$57,9,0)))</f>
        <v/>
      </c>
      <c r="B98" s="140">
        <v>95</v>
      </c>
      <c r="C98" s="139" t="str">
        <f>IF(VLOOKUP(B98,Accueil!$Q$27:$R$126,2)=0,"",VLOOKUP(B98,Accueil!$Q$27:$R$126,2))</f>
        <v/>
      </c>
    </row>
    <row r="99" spans="1:3" x14ac:dyDescent="0.2">
      <c r="A99" s="137" t="str">
        <f>IF(C99="","",IF(ISERROR(VLOOKUP(B99,'Synthèse classe'!$C$4:$K$57,9,0)),"",VLOOKUP(B99,'Synthèse classe'!$C$4:$K$57,9,0)))</f>
        <v/>
      </c>
      <c r="B99" s="140">
        <v>96</v>
      </c>
      <c r="C99" s="139" t="str">
        <f>IF(VLOOKUP(B99,Accueil!$Q$27:$R$126,2)=0,"",VLOOKUP(B99,Accueil!$Q$27:$R$126,2))</f>
        <v/>
      </c>
    </row>
    <row r="100" spans="1:3" x14ac:dyDescent="0.2">
      <c r="A100" s="137" t="str">
        <f>IF(C100="","",IF(ISERROR(VLOOKUP(B100,'Synthèse classe'!$C$4:$K$57,9,0)),"",VLOOKUP(B100,'Synthèse classe'!$C$4:$K$57,9,0)))</f>
        <v/>
      </c>
      <c r="B100" s="140">
        <v>97</v>
      </c>
      <c r="C100" s="139" t="str">
        <f>IF(VLOOKUP(B100,Accueil!$Q$27:$R$126,2)=0,"",VLOOKUP(B100,Accueil!$Q$27:$R$126,2))</f>
        <v/>
      </c>
    </row>
    <row r="101" spans="1:3" x14ac:dyDescent="0.2">
      <c r="A101" s="137" t="str">
        <f>IF(C101="","",IF(ISERROR(VLOOKUP(B101,'Synthèse classe'!$C$4:$K$57,9,0)),"",VLOOKUP(B101,'Synthèse classe'!$C$4:$K$57,9,0)))</f>
        <v/>
      </c>
      <c r="B101" s="138">
        <v>98</v>
      </c>
      <c r="C101" s="139" t="str">
        <f>IF(VLOOKUP(B101,Accueil!$Q$27:$R$126,2)=0,"",VLOOKUP(B101,Accueil!$Q$27:$R$126,2))</f>
        <v/>
      </c>
    </row>
    <row r="102" spans="1:3" x14ac:dyDescent="0.2">
      <c r="A102" s="137" t="str">
        <f>IF(C102="","",IF(ISERROR(VLOOKUP(B102,'Synthèse classe'!$C$4:$K$57,9,0)),"",VLOOKUP(B102,'Synthèse classe'!$C$4:$K$57,9,0)))</f>
        <v/>
      </c>
      <c r="B102" s="140">
        <v>99</v>
      </c>
      <c r="C102" s="139" t="str">
        <f>IF(VLOOKUP(B102,Accueil!$Q$27:$R$126,2)=0,"",VLOOKUP(B102,Accueil!$Q$27:$R$126,2))</f>
        <v/>
      </c>
    </row>
    <row r="103" spans="1:3" x14ac:dyDescent="0.2">
      <c r="A103" s="137" t="str">
        <f>IF(C103="","",IF(ISERROR(VLOOKUP(B103,'Synthèse classe'!$C$4:$K$57,9,0)),"",VLOOKUP(B103,'Synthèse classe'!$C$4:$K$57,9,0)))</f>
        <v/>
      </c>
      <c r="B103" s="140">
        <v>100</v>
      </c>
      <c r="C103" s="139" t="str">
        <f>IF(VLOOKUP(B103,Accueil!$Q$27:$R$126,2)=0,"",VLOOKUP(B103,Accueil!$Q$27:$R$126,2))</f>
        <v/>
      </c>
    </row>
  </sheetData>
  <sheetProtection password="C724" sheet="1" objects="1" scenarios="1"/>
  <sortState ref="A5:C104">
    <sortCondition ref="A5:A104"/>
  </sortState>
  <mergeCells count="2">
    <mergeCell ref="A1:C1"/>
    <mergeCell ref="A3:C3"/>
  </mergeCells>
  <phoneticPr fontId="20" type="noConversion"/>
  <printOptions horizontalCentered="1"/>
  <pageMargins left="0.19685039370078741" right="0.19685039370078741" top="0.39370078740157483" bottom="0.39370078740157483" header="0.39370078740157483" footer="0.39370078740157483"/>
  <pageSetup paperSize="9" scale="6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9201" r:id="rId4" name="Button 1">
              <controlPr defaultSize="0" print="0" autoFill="0" autoPict="0" macro="[0]!Pourcentages" altText="Bouton &quot; Tri des Pourcentages &quot;">
                <anchor moveWithCells="1" sizeWithCells="1">
                  <from>
                    <xdr:col>2</xdr:col>
                    <xdr:colOff>2524125</xdr:colOff>
                    <xdr:row>1</xdr:row>
                    <xdr:rowOff>47625</xdr:rowOff>
                  </from>
                  <to>
                    <xdr:col>2</xdr:col>
                    <xdr:colOff>4467225</xdr:colOff>
                    <xdr:row>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2" r:id="rId5" name="Button 2">
              <controlPr defaultSize="0" print="0" autoFill="0" autoPict="0" macro="[0]!Items">
                <anchor moveWithCells="1" sizeWithCells="1">
                  <from>
                    <xdr:col>2</xdr:col>
                    <xdr:colOff>4629150</xdr:colOff>
                    <xdr:row>1</xdr:row>
                    <xdr:rowOff>38100</xdr:rowOff>
                  </from>
                  <to>
                    <xdr:col>2</xdr:col>
                    <xdr:colOff>6372225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47</vt:i4>
      </vt:variant>
    </vt:vector>
  </HeadingPairs>
  <TitlesOfParts>
    <vt:vector size="54" baseType="lpstr">
      <vt:lpstr>Accueil</vt:lpstr>
      <vt:lpstr>Stabilo</vt:lpstr>
      <vt:lpstr>Résultats élèves</vt:lpstr>
      <vt:lpstr>Synthèse classe</vt:lpstr>
      <vt:lpstr>Synthèse par élève</vt:lpstr>
      <vt:lpstr>Groupes besoin</vt:lpstr>
      <vt:lpstr>Tri items</vt:lpstr>
      <vt:lpstr>COMP1</vt:lpstr>
      <vt:lpstr>COMP10</vt:lpstr>
      <vt:lpstr>COMP2</vt:lpstr>
      <vt:lpstr>COMP3</vt:lpstr>
      <vt:lpstr>COMP4</vt:lpstr>
      <vt:lpstr>COMP5</vt:lpstr>
      <vt:lpstr>COMP6</vt:lpstr>
      <vt:lpstr>COMP7</vt:lpstr>
      <vt:lpstr>COMP8</vt:lpstr>
      <vt:lpstr>COMP9</vt:lpstr>
      <vt:lpstr>COMS1</vt:lpstr>
      <vt:lpstr>COMS10</vt:lpstr>
      <vt:lpstr>COMS11</vt:lpstr>
      <vt:lpstr>COMS12</vt:lpstr>
      <vt:lpstr>COMS13</vt:lpstr>
      <vt:lpstr>COMS14</vt:lpstr>
      <vt:lpstr>COMS15</vt:lpstr>
      <vt:lpstr>COMS16</vt:lpstr>
      <vt:lpstr>COMS17</vt:lpstr>
      <vt:lpstr>COMS18</vt:lpstr>
      <vt:lpstr>COMS19</vt:lpstr>
      <vt:lpstr>COMS2</vt:lpstr>
      <vt:lpstr>COMS20</vt:lpstr>
      <vt:lpstr>COMS21</vt:lpstr>
      <vt:lpstr>COMS22</vt:lpstr>
      <vt:lpstr>COMS23</vt:lpstr>
      <vt:lpstr>COMS24</vt:lpstr>
      <vt:lpstr>COMS25</vt:lpstr>
      <vt:lpstr>COMS26</vt:lpstr>
      <vt:lpstr>COMS27</vt:lpstr>
      <vt:lpstr>COMS28</vt:lpstr>
      <vt:lpstr>COMS29</vt:lpstr>
      <vt:lpstr>COMS3</vt:lpstr>
      <vt:lpstr>COMS30</vt:lpstr>
      <vt:lpstr>COMS4</vt:lpstr>
      <vt:lpstr>COMS5</vt:lpstr>
      <vt:lpstr>COMS6</vt:lpstr>
      <vt:lpstr>COMS7</vt:lpstr>
      <vt:lpstr>COMS8</vt:lpstr>
      <vt:lpstr>COMS9</vt:lpstr>
      <vt:lpstr>Nom_etab</vt:lpstr>
      <vt:lpstr>Resultats_ecole</vt:lpstr>
      <vt:lpstr>Types_codes</vt:lpstr>
      <vt:lpstr>Accueil!Zone_d_impression</vt:lpstr>
      <vt:lpstr>'Groupes besoin'!Zone_d_impression</vt:lpstr>
      <vt:lpstr>Stabilo!Zone_d_impression</vt:lpstr>
      <vt:lpstr>'Tri items'!Zone_d_impression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BUREAU-FRED</dc:creator>
  <cp:lastModifiedBy>Nono</cp:lastModifiedBy>
  <cp:lastPrinted>2017-11-23T03:34:28Z</cp:lastPrinted>
  <dcterms:created xsi:type="dcterms:W3CDTF">2010-03-21T07:13:18Z</dcterms:created>
  <dcterms:modified xsi:type="dcterms:W3CDTF">2017-11-27T01:16:36Z</dcterms:modified>
</cp:coreProperties>
</file>